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autoCompressPictures="0" defaultThemeVersion="166925"/>
  <mc:AlternateContent xmlns:mc="http://schemas.openxmlformats.org/markup-compatibility/2006">
    <mc:Choice Requires="x15">
      <x15ac:absPath xmlns:x15ac="http://schemas.microsoft.com/office/spreadsheetml/2010/11/ac" url="C:\Users\rcenters\OneDrive - Bear Diversified Inc\Desktop\"/>
    </mc:Choice>
  </mc:AlternateContent>
  <xr:revisionPtr revIDLastSave="0" documentId="13_ncr:1_{56946AD2-1633-4274-9185-2CB1AC18C27D}" xr6:coauthVersionLast="47" xr6:coauthVersionMax="47" xr10:uidLastSave="{00000000-0000-0000-0000-000000000000}"/>
  <bookViews>
    <workbookView xWindow="-120" yWindow="-120" windowWidth="29040" windowHeight="15720" xr2:uid="{00000000-000D-0000-FFFF-FFFF00000000}"/>
  </bookViews>
  <sheets>
    <sheet name="Cover Sheet" sheetId="1" r:id="rId1"/>
    <sheet name="Detailed Assessment" sheetId="2" r:id="rId2"/>
    <sheet name="Quick Assessment" sheetId="3" state="hidden" r:id="rId3"/>
  </sheets>
  <definedNames>
    <definedName name="_xlnm.Print_Area" localSheetId="1">'Detailed Assessment'!$A$1:$L$97</definedName>
    <definedName name="_xlnm.Print_Titles" localSheetId="1">'Detailed Assessment'!$1:$1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2" l="1"/>
  <c r="BG3" i="2"/>
  <c r="J50" i="2"/>
  <c r="BM3" i="2"/>
  <c r="J97" i="2"/>
  <c r="BL3" i="2"/>
  <c r="J87" i="2"/>
  <c r="BK3" i="2"/>
  <c r="J81" i="2"/>
  <c r="BJ3" i="2"/>
  <c r="J73" i="2"/>
  <c r="BI3" i="2"/>
  <c r="J65" i="2"/>
  <c r="BH3" i="2"/>
  <c r="J58" i="2"/>
  <c r="BF3" i="2"/>
  <c r="J34" i="2"/>
  <c r="BE3" i="2"/>
  <c r="BD3" i="2"/>
  <c r="J26" i="2"/>
  <c r="J11" i="2"/>
  <c r="K5" i="2"/>
  <c r="K6" i="2"/>
  <c r="K8" i="2"/>
  <c r="K9" i="2"/>
  <c r="BD6" i="2"/>
  <c r="BE6" i="2"/>
  <c r="BF6" i="2"/>
  <c r="BG6" i="2"/>
  <c r="BH6" i="2"/>
  <c r="BI6" i="2"/>
  <c r="BJ6" i="2"/>
  <c r="BK6" i="2"/>
  <c r="BL6" i="2"/>
  <c r="BM6" i="2"/>
  <c r="K91" i="2"/>
  <c r="AD10" i="3"/>
  <c r="AL9" i="3"/>
  <c r="AK9" i="3"/>
  <c r="AJ9" i="3"/>
  <c r="AJ8" i="3" s="1"/>
  <c r="AI9" i="3"/>
  <c r="AH9" i="3"/>
  <c r="AG9" i="3"/>
  <c r="AG8" i="3" s="1"/>
  <c r="AF9" i="3"/>
  <c r="AE9" i="3"/>
  <c r="AE8" i="3" s="1"/>
  <c r="AD9" i="3"/>
  <c r="AL8" i="3"/>
  <c r="AK8" i="3"/>
  <c r="AI8" i="3"/>
  <c r="AH8" i="3"/>
  <c r="AF8" i="3"/>
  <c r="AD8" i="3"/>
  <c r="AF6" i="3"/>
  <c r="AE6" i="3"/>
  <c r="AD6" i="3"/>
  <c r="AE4" i="3"/>
  <c r="AF3" i="3"/>
  <c r="AE3" i="3"/>
  <c r="AD3" i="3"/>
  <c r="AC3" i="3" s="1"/>
  <c r="AC8" i="3" s="1"/>
  <c r="K96" i="2"/>
  <c r="K95" i="2"/>
  <c r="BE18" i="2"/>
  <c r="K94" i="2"/>
  <c r="K93" i="2"/>
  <c r="K92" i="2"/>
  <c r="K86" i="2"/>
  <c r="BI14" i="2"/>
  <c r="K85" i="2"/>
  <c r="K80" i="2"/>
  <c r="K79" i="2"/>
  <c r="K78" i="2"/>
  <c r="K77" i="2"/>
  <c r="K72" i="2"/>
  <c r="K71" i="2"/>
  <c r="K70" i="2"/>
  <c r="K69" i="2"/>
  <c r="K64" i="2"/>
  <c r="K63" i="2"/>
  <c r="K62" i="2"/>
  <c r="K57" i="2"/>
  <c r="BE17" i="2" s="1"/>
  <c r="K56" i="2"/>
  <c r="BD17" i="2"/>
  <c r="K55" i="2"/>
  <c r="K54" i="2"/>
  <c r="BH14" i="2" s="1"/>
  <c r="K49" i="2"/>
  <c r="K48" i="2"/>
  <c r="K47" i="2"/>
  <c r="BH16" i="2" s="1"/>
  <c r="K46" i="2"/>
  <c r="BG12" i="2" s="1"/>
  <c r="K45" i="2"/>
  <c r="K44" i="2"/>
  <c r="K43" i="2"/>
  <c r="K42" i="2"/>
  <c r="K41" i="2"/>
  <c r="K40" i="2"/>
  <c r="BE16" i="2" s="1"/>
  <c r="K39" i="2"/>
  <c r="K38" i="2"/>
  <c r="BG14" i="2"/>
  <c r="K33" i="2"/>
  <c r="K32" i="2"/>
  <c r="K31" i="2"/>
  <c r="K30" i="2"/>
  <c r="BG11" i="2"/>
  <c r="K25" i="2"/>
  <c r="K24" i="2"/>
  <c r="K23" i="2"/>
  <c r="K22" i="2"/>
  <c r="BF15" i="2" s="1"/>
  <c r="K21" i="2"/>
  <c r="K20" i="2"/>
  <c r="BB23" i="2"/>
  <c r="K19" i="2"/>
  <c r="K18" i="2"/>
  <c r="K17" i="2"/>
  <c r="K16" i="2"/>
  <c r="K15" i="2"/>
  <c r="K10" i="2"/>
  <c r="BM10" i="2"/>
  <c r="BN10" i="2" s="1"/>
  <c r="BC1" i="2"/>
  <c r="H41" i="1"/>
  <c r="H40" i="1"/>
  <c r="H39" i="1"/>
  <c r="H37" i="1"/>
  <c r="B26" i="1"/>
  <c r="BH12" i="2" l="1"/>
  <c r="BI17" i="2"/>
  <c r="BI15" i="2"/>
  <c r="BH18" i="2"/>
  <c r="BE14" i="2"/>
  <c r="BI18" i="2"/>
  <c r="BD13" i="2"/>
  <c r="BH15" i="2"/>
  <c r="BE15" i="2"/>
  <c r="BI12" i="2"/>
  <c r="BI11" i="2"/>
  <c r="BD18" i="2"/>
  <c r="BM7" i="2"/>
  <c r="J82" i="2"/>
  <c r="BL5" i="2" s="1"/>
  <c r="J88" i="2"/>
  <c r="BM5" i="2" s="1"/>
  <c r="BC6" i="2"/>
  <c r="BE11" i="2"/>
  <c r="BG16" i="2"/>
  <c r="BG18" i="2"/>
  <c r="BD15" i="2"/>
  <c r="BF11" i="2"/>
  <c r="J27" i="2"/>
  <c r="BF5" i="2" s="1"/>
  <c r="K26" i="2"/>
  <c r="BE4" i="2" s="1"/>
  <c r="BH11" i="2"/>
  <c r="BG15" i="2"/>
  <c r="J51" i="2"/>
  <c r="BH5" i="2" s="1"/>
  <c r="J12" i="2"/>
  <c r="BE5" i="2" s="1"/>
  <c r="K34" i="2"/>
  <c r="BF4" i="2" s="1"/>
  <c r="J59" i="2"/>
  <c r="BI5" i="2" s="1"/>
  <c r="J2" i="2"/>
  <c r="BD5" i="2" s="1"/>
  <c r="J35" i="2"/>
  <c r="BG5" i="2" s="1"/>
  <c r="BF16" i="2"/>
  <c r="BI16" i="2"/>
  <c r="K81" i="2"/>
  <c r="BK4" i="2" s="1"/>
  <c r="BN3" i="2"/>
  <c r="BI13" i="2"/>
  <c r="BE12" i="2"/>
  <c r="K65" i="2"/>
  <c r="BI4" i="2" s="1"/>
  <c r="K11" i="2"/>
  <c r="BD4" i="2" s="1"/>
  <c r="BF14" i="2"/>
  <c r="J66" i="2"/>
  <c r="BJ5" i="2" s="1"/>
  <c r="AC9" i="3"/>
  <c r="BD12" i="2"/>
  <c r="BE13" i="2"/>
  <c r="BD16" i="2"/>
  <c r="BF17" i="2"/>
  <c r="BF18" i="2"/>
  <c r="K50" i="2"/>
  <c r="BG4" i="2" s="1"/>
  <c r="K58" i="2"/>
  <c r="BH4" i="2" s="1"/>
  <c r="BD11" i="2"/>
  <c r="BF13" i="2"/>
  <c r="BD14" i="2"/>
  <c r="BG17" i="2"/>
  <c r="K97" i="2"/>
  <c r="BM4" i="2" s="1"/>
  <c r="BF12" i="2"/>
  <c r="BG13" i="2"/>
  <c r="BH17" i="2"/>
  <c r="BH13" i="2"/>
  <c r="K87" i="2"/>
  <c r="BL4" i="2" s="1"/>
  <c r="K73" i="2"/>
  <c r="BJ4" i="2" s="1"/>
  <c r="J74" i="2"/>
  <c r="BK5" i="2" s="1"/>
  <c r="BC5" i="2" l="1"/>
  <c r="BC20" i="2" s="1"/>
  <c r="BJ17" i="2"/>
  <c r="BC4" i="2"/>
  <c r="BJ13" i="2"/>
  <c r="BC21" i="2" l="1"/>
  <c r="BJ21" i="2" s="1"/>
  <c r="BB20" i="2" s="1"/>
  <c r="BC8" i="2"/>
  <c r="BK14" i="2"/>
  <c r="BA14" i="2" s="1"/>
  <c r="BK20" i="2" l="1"/>
  <c r="BJ8" i="2"/>
  <c r="BB8" i="2"/>
  <c r="BL14" i="2"/>
  <c r="BC3" i="2" l="1"/>
  <c r="C41" i="1"/>
  <c r="C39" i="1" s="1"/>
</calcChain>
</file>

<file path=xl/sharedStrings.xml><?xml version="1.0" encoding="utf-8"?>
<sst xmlns="http://schemas.openxmlformats.org/spreadsheetml/2006/main" count="554" uniqueCount="427">
  <si>
    <t>Supplier Audit Form</t>
  </si>
  <si>
    <t>DATE OF AUDIT:</t>
  </si>
  <si>
    <t>SUPPLIER INFO</t>
  </si>
  <si>
    <t>Supplier Name</t>
  </si>
  <si>
    <t>Supplier Contact Name:</t>
  </si>
  <si>
    <t>Supplier Address</t>
  </si>
  <si>
    <t>Supplier Contact Position:</t>
  </si>
  <si>
    <t xml:space="preserve">Supplier Contact Phone: </t>
  </si>
  <si>
    <t>Fax Number</t>
  </si>
  <si>
    <t>E-Mail Address</t>
  </si>
  <si>
    <t>SUPPLIER QUESTIONNAIRE</t>
  </si>
  <si>
    <t>REASON FOR/TYPE AUDIT:</t>
  </si>
  <si>
    <t>QUALITY / DELIVERY ISSUES</t>
  </si>
  <si>
    <t>NEW BUSINESS</t>
  </si>
  <si>
    <t>QUICK ASSESSMENT</t>
  </si>
  <si>
    <t>ANNUAL ASSESSMENT</t>
  </si>
  <si>
    <t>FOLLOW-UP ASSESSMENT</t>
  </si>
  <si>
    <t>DETAILED ASSESSMENT</t>
  </si>
  <si>
    <t>PRODUCT FOCUS FOR ASSESSMENT</t>
  </si>
  <si>
    <t>OTHER (Please list below)</t>
  </si>
  <si>
    <t>Customer QC PPM (YTD)</t>
  </si>
  <si>
    <t>Toyota</t>
  </si>
  <si>
    <t>JCI</t>
  </si>
  <si>
    <t>Toyota Gosei</t>
  </si>
  <si>
    <t>Nissan</t>
  </si>
  <si>
    <t xml:space="preserve">Previous Year QC PPM </t>
  </si>
  <si>
    <t>GM</t>
  </si>
  <si>
    <t>Intier</t>
  </si>
  <si>
    <t>Aisin</t>
  </si>
  <si>
    <t>Customer Delivery PPM (YTD)</t>
  </si>
  <si>
    <t>Brose</t>
  </si>
  <si>
    <t>Honda</t>
  </si>
  <si>
    <t xml:space="preserve">Previous Year Delivery PPM </t>
  </si>
  <si>
    <t>Ford</t>
  </si>
  <si>
    <t>ATS</t>
  </si>
  <si>
    <t>Faurecia</t>
  </si>
  <si>
    <t>Safety Incident (YTD)</t>
  </si>
  <si>
    <t>Previous Year Safety Incident</t>
  </si>
  <si>
    <t>Union Facility</t>
  </si>
  <si>
    <t>YES</t>
  </si>
  <si>
    <t>If Yes, Contract Expire:</t>
  </si>
  <si>
    <t>Annual Sales (% Automotive)</t>
  </si>
  <si>
    <t>NO</t>
  </si>
  <si>
    <t>Total Headcount:</t>
  </si>
  <si>
    <t>Number of Production Shifts</t>
  </si>
  <si>
    <t>CERTIFICATIONS</t>
  </si>
  <si>
    <t>Expiration Date</t>
  </si>
  <si>
    <t>ISO14001</t>
  </si>
  <si>
    <t>Has Certification ever been revoked?</t>
  </si>
  <si>
    <t>If Yes, State Reason:</t>
  </si>
  <si>
    <t>Supplier has Liability Insurance?</t>
  </si>
  <si>
    <t>Y</t>
  </si>
  <si>
    <t>N</t>
  </si>
  <si>
    <t>ASSESSMENT RESULTS</t>
  </si>
  <si>
    <t>Major Strengths of Organization:</t>
  </si>
  <si>
    <t>1)</t>
  </si>
  <si>
    <t>2)</t>
  </si>
  <si>
    <t>3)</t>
  </si>
  <si>
    <t>Major Concerns of Organization:</t>
  </si>
  <si>
    <t>Assessment Completed By:</t>
  </si>
  <si>
    <t>OVERALL</t>
  </si>
  <si>
    <t>LEGEND</t>
  </si>
  <si>
    <t>SOURCING OPINION</t>
  </si>
  <si>
    <t>HIGH RISK</t>
  </si>
  <si>
    <t>DO NOT SOURCE</t>
  </si>
  <si>
    <t>Name:</t>
  </si>
  <si>
    <t>MODERATE RISK</t>
  </si>
  <si>
    <t>SOURCE WITH PLAN</t>
  </si>
  <si>
    <t>Group:</t>
  </si>
  <si>
    <t>LOW RISK</t>
  </si>
  <si>
    <t>OK TO SOURCE</t>
  </si>
  <si>
    <t>E-Mail:</t>
  </si>
  <si>
    <t>Phone:</t>
  </si>
  <si>
    <t>APPROVALS</t>
  </si>
  <si>
    <t>/      /</t>
  </si>
  <si>
    <t>Sourcing Opinion</t>
  </si>
  <si>
    <t>OK to source</t>
  </si>
  <si>
    <t>Source with a plan</t>
  </si>
  <si>
    <t>Do not source</t>
  </si>
  <si>
    <t>SPPM FACILITY OVERVIEW</t>
  </si>
  <si>
    <t>Attendance:</t>
  </si>
  <si>
    <t>SUPPLIER AUDIT FORM</t>
  </si>
  <si>
    <t>Current Tracking Method</t>
  </si>
  <si>
    <t>1. General Organization &amp; Management Structure</t>
  </si>
  <si>
    <t>SCORE</t>
  </si>
  <si>
    <t>Actual Score</t>
  </si>
  <si>
    <t>Overall</t>
  </si>
  <si>
    <t>General</t>
  </si>
  <si>
    <t>Process</t>
  </si>
  <si>
    <t>Manpower</t>
  </si>
  <si>
    <t>Quality</t>
  </si>
  <si>
    <t>Purchasing</t>
  </si>
  <si>
    <t>Facility</t>
  </si>
  <si>
    <t>Maintenance</t>
  </si>
  <si>
    <t>Safety</t>
  </si>
  <si>
    <t>Program Management</t>
  </si>
  <si>
    <t>PC</t>
  </si>
  <si>
    <t>No.</t>
  </si>
  <si>
    <t>Item</t>
  </si>
  <si>
    <t>Score</t>
  </si>
  <si>
    <t>Risk</t>
  </si>
  <si>
    <t>Notes</t>
  </si>
  <si>
    <t># High Risk Item</t>
  </si>
  <si>
    <t># Mod Risk Items</t>
  </si>
  <si>
    <t>Potential 2 final scoring</t>
  </si>
  <si>
    <t>Does this company have a KPI system to monitor performance? (What items are tracked as KPI's?)</t>
  </si>
  <si>
    <t>No formal process in place to track performance of key measurable and drive improvement</t>
  </si>
  <si>
    <t>Key measurable are tracked
Lack of formal plans to drive improvement</t>
  </si>
  <si>
    <t>Key measurable are tracked
Formal plans in place to drive improvement</t>
  </si>
  <si>
    <t>Key measurable are tracked
Formal plans in place to drive improvement
Supplier is generally meeting improvement targets</t>
  </si>
  <si>
    <t>Potential scoring system 1</t>
  </si>
  <si>
    <t>Does this company have a regular meeting of managers?</t>
  </si>
  <si>
    <t>No evidence of manager meetings.</t>
  </si>
  <si>
    <t>Some evidence of manager meetings but infrequent.</t>
  </si>
  <si>
    <t>Consistent evidence of manager meetings but infrequent.</t>
  </si>
  <si>
    <t>Consistent evidence of manager meetings with results driven by problem solving.</t>
  </si>
  <si>
    <t xml:space="preserve">Extra Points taken if item is High Risk.
 Based off of Overall High Risk Items designated on P4 , and then taken away from overall actual score. </t>
  </si>
  <si>
    <t>Does this company have regular communication meetings with the team members?</t>
  </si>
  <si>
    <t>No evidence of team member communication meetings.</t>
  </si>
  <si>
    <t>Some evidence of team member communication meetings.</t>
  </si>
  <si>
    <t xml:space="preserve">Consistent evidence of team member communication meetings. </t>
  </si>
  <si>
    <t>Consistent evidence of team member communication meetings. Employee suggestion program in place.</t>
  </si>
  <si>
    <t>Have contingency plans been prepared to satisfy customer requirements in the event of an emergency such as utility interruptions, labor shortages, key equipment failures and field returns?</t>
  </si>
  <si>
    <t>No evidence of contingency plan.</t>
  </si>
  <si>
    <t>Some evidence of contingency plan.</t>
  </si>
  <si>
    <t>Consistent evidence of contingency plan.</t>
  </si>
  <si>
    <t>Consistent evidence of contingency plan. Well published inside company. All members are aware.</t>
  </si>
  <si>
    <t xml:space="preserve">Potential scoring system 2
Each question designated high priority takes away additional points. 
High = 1 additional point
Moderate  = .5 additional points. 
</t>
  </si>
  <si>
    <t>Liability Insurance Hit</t>
  </si>
  <si>
    <t>High Risk</t>
  </si>
  <si>
    <t>Is the company financially stable? What is annual revenue vs annual expense?</t>
  </si>
  <si>
    <t>Evidence of financial instability.</t>
  </si>
  <si>
    <t>Supplier is inconsistently achieving its profit and sales goals. No plan in place to recover.</t>
  </si>
  <si>
    <t>Supplier is inconsistently achieving its profit and sales goals. Plan in place to recover.</t>
  </si>
  <si>
    <t>Supplier is achieving its sales and profit goals.</t>
  </si>
  <si>
    <t>Total</t>
  </si>
  <si>
    <t>The supplier has continuous improvement plans for plant cleanliness, housekeeping, ergonomics, and working conditions. There is evidence that the supplier management team is following continuous improvement plans.</t>
  </si>
  <si>
    <t>No formal continuous improvement program 
Lack of key performance metrics</t>
  </si>
  <si>
    <t>Evidence of continuous improvement program
Key operational metrics identified</t>
  </si>
  <si>
    <t>Evidence of continuous improvement program
Key operational metrics identified
Evidence of regular management reviews</t>
  </si>
  <si>
    <t>Evidence of continuous improvement program
Goals defined in Business Plan
Key operational metrics identified
Evidence of regular management reviews
Evidence of Cost of Quality analysis &amp; tracking</t>
  </si>
  <si>
    <t>Overall Total system 2</t>
  </si>
  <si>
    <t>2. Process Walk</t>
  </si>
  <si>
    <t>Moderate Risk</t>
  </si>
  <si>
    <t>Process work instructions are documented, up-to-date, available to operators and are being followed.</t>
  </si>
  <si>
    <t>No work or operator instructions posted, or significant lack of instructions</t>
  </si>
  <si>
    <t>Work instructions posted or available for operators
No rework/repair instructions</t>
  </si>
  <si>
    <t>Work instructions posted or readily available
Repair/rework instructions posted or available
Instructions do not match level of Control Plans</t>
  </si>
  <si>
    <t>Work instructions posted or readily available
Repair/rework instructions posted or available
Instructions match level of Control Plans</t>
  </si>
  <si>
    <t>Setup and operating parameters are documented and utilized as specified.</t>
  </si>
  <si>
    <t>Parameters are not documented</t>
  </si>
  <si>
    <t>Some evidence of documented parameters but not utilized. Documented vs actual does not match.</t>
  </si>
  <si>
    <t>Consistent evidence of documented parameters. Not available line side.</t>
  </si>
  <si>
    <t>Consistent evidence of documented parameters that are utilized. Immediately available to team members.</t>
  </si>
  <si>
    <t>Potential scoring system 3</t>
  </si>
  <si>
    <t>Each setup is qualified prior to the start of production as required and critical parameters are identified, reviewed and approved.</t>
  </si>
  <si>
    <t>No start up procedures defines
No evidence of start up controls - such as first-piece, containment etc.</t>
  </si>
  <si>
    <t>Start up process defined
First-off samples available at all appropriate operations - some exceptions noted</t>
  </si>
  <si>
    <t>Start up process defined
First-off samples available at all appropriate operations - no exceptions noted</t>
  </si>
  <si>
    <t>Start up process defined
First-off samples available at all appropriate operations
Evidence of first piece approval/signature</t>
  </si>
  <si>
    <t>For all questions every high risk item gets 1 extra point taken away and each moderate risk item gets .5 of a point taken away</t>
  </si>
  <si>
    <t>Are 6S (Safety, Sort, Set in order, Shine, Standardize, Sustain) activities evident throughout the facility including ongoing activities to sustain the accomplishments?</t>
  </si>
  <si>
    <t>6S activities are not evident.</t>
  </si>
  <si>
    <t xml:space="preserve">Some evidence of 6S activity. Culture is not promoted by company management. </t>
  </si>
  <si>
    <t>Consistent evidence of 6S activity. Culture is not well promoted by company management.</t>
  </si>
  <si>
    <t>Consistent evidence of 6S activity. Culture is evident in all levels of team members. Activity is well promoted by all levels of team members.</t>
  </si>
  <si>
    <t>Are Delta S, R, and critical stations indicated on the line in some way?</t>
  </si>
  <si>
    <t>Stations are not indicated.</t>
  </si>
  <si>
    <t>Some evidence of identification present. Not easily seen or inconsistently posted. Team member does not understand the significance of the symbol.</t>
  </si>
  <si>
    <t>Consistent evidence of station identification.</t>
  </si>
  <si>
    <t>Consistent evidence of station identification. Easily seen by any team member. Team member understand the significance of the sign.</t>
  </si>
  <si>
    <t>Do the team members have the ability to stop the line in case of an issue?</t>
  </si>
  <si>
    <t>Team member does not have ability to stop line.</t>
  </si>
  <si>
    <t>Team member has the ability to stop the line.</t>
  </si>
  <si>
    <t>Are inspection stations clearly defined?</t>
  </si>
  <si>
    <t>Inspection stations not clearly defined.</t>
  </si>
  <si>
    <t>Inspection stations clearly defined.</t>
  </si>
  <si>
    <t>No focus on mistake proofing or error prevention
Focus is on detection and reliance on operators</t>
  </si>
  <si>
    <t>Heavy reliance on operators, but some focus on automated error detection</t>
  </si>
  <si>
    <t>Significant focus on error prevention 
High use of mistake proofing in manufacturing process</t>
  </si>
  <si>
    <t>Significant focus on error prevention 
High use of mistake proofing in manufacturing process
Mistake proofing driven by FMEA and RPN reduction</t>
  </si>
  <si>
    <t>Is SPC used where needed?</t>
  </si>
  <si>
    <t>No SPC where required</t>
  </si>
  <si>
    <t>Some use of SPC, but possibly inconsistent</t>
  </si>
  <si>
    <t>SPC data current, where required</t>
  </si>
  <si>
    <t>SPC data current, where required. Control centers exist to display daily condition. Countermeasure taken when outside control limit.</t>
  </si>
  <si>
    <t>Are setup / line start up inspections defined for the process?
Are setup parts retained?</t>
  </si>
  <si>
    <t xml:space="preserve">Start up process defined
First-off samples available at all appropriate operations - some exceptions noted
</t>
  </si>
  <si>
    <t xml:space="preserve">Start up process defined
First-off samples available at all appropriate operations - no exceptions noted
</t>
  </si>
  <si>
    <t>Is a rework area clearly defined?</t>
  </si>
  <si>
    <t>No designated area for rework.</t>
  </si>
  <si>
    <t>Designated area for rework. Indicated by sign, color, etc.</t>
  </si>
  <si>
    <t>3. Hiring and Training</t>
  </si>
  <si>
    <t>Is this Suppliers facility unionized?  If yes, what union represents the bargaining unit?  When does the current contract expire?</t>
  </si>
  <si>
    <t>Supplier is unionized
Contract expiry is in &lt;3months
No contingency planning in place at this time</t>
  </si>
  <si>
    <t>Supplier is unionized
Contract expiry is in 3-6 months
No contingency planning in place at this time</t>
  </si>
  <si>
    <t>Supplier is unionized
Contract expiry is in 3-6 months
Contingency planning in place at this time</t>
  </si>
  <si>
    <t>Supplier is not unionized or,
Contract expiry is minimum of 12 months away
Contract expiry in 6-12 months, but contingencies being planned</t>
  </si>
  <si>
    <t>Does the company have a system for the use of temporary workers?</t>
  </si>
  <si>
    <t>No system exists.</t>
  </si>
  <si>
    <t>System exists but is not clearly defined. Temporary team member can work in any cell regardless of days on job, Delta S, R or C station, training completion rate, etc.</t>
  </si>
  <si>
    <t>System exists but is not clearly defined. Some evidence exists but not always followed.</t>
  </si>
  <si>
    <t>Clearly defined system exists for temporary labor. Job assignment is dependent upon days on job, Delta S, R or C station, training completion rate, etc. Team members are identified by visual means (i.e. shirt, hat, band, etc.)</t>
  </si>
  <si>
    <t>Does the company have a special control system when temporary workers are used?</t>
  </si>
  <si>
    <t>No additional inspection activities in place.</t>
  </si>
  <si>
    <t>Additional inspection in place. No evidence of results.</t>
  </si>
  <si>
    <t xml:space="preserve">Additional inspection in place. Evidence of results. Results are not used for training opportunities. </t>
  </si>
  <si>
    <t>Additional inspection in place. Evidence of results. Results are used for training opportunities.</t>
  </si>
  <si>
    <t>Does the company have a clear training plan for new team members? (Describe how each employee's competence and training history is tracked)</t>
  </si>
  <si>
    <t>No formal training program</t>
  </si>
  <si>
    <t>Evidence of training for new employees
Training includes health and safety training
Training is sufficient to ensure job requirements can be met</t>
  </si>
  <si>
    <t>Evidence of training program for new employees
Training includes health and safety training
Training is sufficient to ensure job requirements can be met
Evidence of cross-training</t>
  </si>
  <si>
    <t>Evidence of training program for new employees
Training includes health and safety training
Training is sufficient to ensure job requirements can be met
Evidence of cross-training
Training effectiveness is monitored
Evidence of training needs analysis on regular basis</t>
  </si>
  <si>
    <t>4. Quality</t>
  </si>
  <si>
    <t>Does the company have a Quality department?</t>
  </si>
  <si>
    <t>Company does not have Quality department.</t>
  </si>
  <si>
    <t>Company has clearly defined quality organization.</t>
  </si>
  <si>
    <t>Supplier has no certifications at present</t>
  </si>
  <si>
    <t>Does the supplier have a formal Measurement Systems Analysis program in place that includes calibration standards for all gages and test equipment?</t>
  </si>
  <si>
    <t>Lack of or poorly managed system
Multiple fixtures/gages with outdated calibration
Gages/fixtures not referenced on Control Plans</t>
  </si>
  <si>
    <t>Formal, but manual system in place
Very few, or no fixtures/gages past due
Fixtures and gages referenced on control plans</t>
  </si>
  <si>
    <t>Formal automated system in place
System generates reminders of calibration due
No evidence of past due calibrations
Fixtures/gages referenced in control plans
Evidence of effective GR&amp;R on all gages</t>
  </si>
  <si>
    <t xml:space="preserve">Formal automated system in place
System generates reminders of calibration due
No evidence of past due calibrations
Fixtures/gages referenced in control plans
Effective MSA system in place </t>
  </si>
  <si>
    <t>Are all inspection gages calibrated?</t>
  </si>
  <si>
    <t>Evidence of gages/fixtures out of calibration.</t>
  </si>
  <si>
    <t>Evidence of gages/fixtures that are in calibration. Clearly identified that team member can easily determine it is in calibration.</t>
  </si>
  <si>
    <t>Non-conforming material is identified and controlled to prevent its use or shipment to customers in receiving, in-process, outgoing and customer returns.</t>
  </si>
  <si>
    <t>Suspect material not clearly identified
Suspect material at production cells, with high potential for mix
Lack of effective containment process</t>
  </si>
  <si>
    <t>Suspect material identified but not properly segregated
Some evidence of containment in place
Lack of or poor system to verify final disposition of all suspect material</t>
  </si>
  <si>
    <t>Suspect material clearly identified &amp; segregated
Effective containment process internally, at suppliers and at customer(s)
No evidence of signatures detailing disposition and/or lack of secure containment area</t>
  </si>
  <si>
    <t xml:space="preserve">All suspect/defective material clearly marked
Suspect material segregated in secure area
Suspect material clearly accounted for, with appropriate disposition and signatures
Procedures define proper containment activities internally, at suppliers and at customer(s)
</t>
  </si>
  <si>
    <t>Does the company have an audit system for their internal processes and procedures?
Is the audit system used (does it show improvement?)</t>
  </si>
  <si>
    <t>No formal LPA process</t>
  </si>
  <si>
    <t>No formal process
Some evidence of layered audits</t>
  </si>
  <si>
    <t>Formal process in place
Evidence of audits completed</t>
  </si>
  <si>
    <t>Formal process in place
Evidence of audits completed
Evidence of corrective action implemented
Evidence of continuous improvement via LPA</t>
  </si>
  <si>
    <t>Is a quality representative available for each shift?</t>
  </si>
  <si>
    <t>Quality representative is not available for each shift.</t>
  </si>
  <si>
    <t>Quality representative is available for each shift.</t>
  </si>
  <si>
    <t>Can a quality representative stop the production line if necessary?</t>
  </si>
  <si>
    <t>Quality representative does not have authority to stop the production line.</t>
  </si>
  <si>
    <t>Quality representative has the authority to stop the production line.</t>
  </si>
  <si>
    <t>Does the company have a document control system for Engineering data, drawings, documents, etc.</t>
  </si>
  <si>
    <t>No formal document retention system</t>
  </si>
  <si>
    <t>Document retention system in place
Records not easily retrievable
No system to ensure timely destruction of documents, as per legal or customer requirements
Records not protected from damage</t>
  </si>
  <si>
    <t>Document retention system in place
Records easily retrievable
No system to ensure timely destruction of documents, as per legal or customer requirements
Records protected from damage</t>
  </si>
  <si>
    <t>Document retention system in place
Documents are protected from damage and readily accessible
Process ensures destruction as per schedule
Records include both paper and data records</t>
  </si>
  <si>
    <t>Does the company utilize APQP process, or similar?</t>
  </si>
  <si>
    <t>No formal or documented system in place
Evidence of sporadic reviews
No design or manufacturing feasibility studies</t>
  </si>
  <si>
    <t>Documented system in place
Evidence of systemic reviews
Proper feasibilities completed</t>
  </si>
  <si>
    <t>Documented system in place
Evidence of systemic reviews
Proper feasibilities completed
Evidence of cross functional teams</t>
  </si>
  <si>
    <t>Documented system in place
Evidence of systemic reviews
Proper feasibilities completed
Evidence of cross functional teams
Evidence of regular, scheduled reviews</t>
  </si>
  <si>
    <t>Does this supplier have a system to manage and track Engineering Changes and Deviations?</t>
  </si>
  <si>
    <t>No formal system in place, or informal system allowing high chance of error</t>
  </si>
  <si>
    <t>Formal system in place
Verification that drawings/specifications at latest level
Change control managed by single individual or department</t>
  </si>
  <si>
    <t>Formal system in place
Verification that drawings/specifications at latest level
Change control managed by cross functional team</t>
  </si>
  <si>
    <t>Formal system in place
Verification that drawings/specifications at latest level
Change control managed by cross functional team
Effective tracking system in place to ensure all changes are addressed, including all documentation
Evidence of sign off by cross functional team</t>
  </si>
  <si>
    <t>A corrective action procedure exists and is followed for internal, in-process quality issues, supplier incoming quality problems and customer complaints.</t>
  </si>
  <si>
    <t>Noticeable lack of formal process
Focus only on external issues
Multiple open issues and/or late responses
No cross-functional approach</t>
  </si>
  <si>
    <t>Documented procedure
Issues addressed in timely manner
Lack cross-functional approach</t>
  </si>
  <si>
    <t>Documented procedure
Timely response to internal &amp; external issues
Cross functional approach used</t>
  </si>
  <si>
    <t>Documented, formal problem resolution process that includes:
- both external (customer) and internal issues
- cross-functional team approach
- thorough 8D/5 Why process in place
- timely response to all issues
- corrective action drives update to all related 
   documents</t>
  </si>
  <si>
    <t>5. Purchasing &amp; Sub-Supplier Management</t>
  </si>
  <si>
    <t>An official sub-supplier management process has been established, in which the suppliers' performance are monitored and evaluated regularly.</t>
  </si>
  <si>
    <t>No formal system in place
Supplier performance not monitored or,
No reaction to poor supplier performance</t>
  </si>
  <si>
    <t>No formal system in place
Supplier performance monitored, but no reaction to poor performance</t>
  </si>
  <si>
    <t>Formal system in place
Supplier performance monitored
Development activities evident with poor performing suppliers</t>
  </si>
  <si>
    <t>Formal system in place
Supplier performance monitored
Development activities evident with poor performing suppliers
Process in place to prevent new business to poor performing suppliers</t>
  </si>
  <si>
    <t>Product and capacity requirements are understood throughout the facility and value chain.</t>
  </si>
  <si>
    <t>Supplier has no formal capacity review or planning available</t>
  </si>
  <si>
    <t>No formal capacity review available
Supplier appears to have open manufacturing capacity available</t>
  </si>
  <si>
    <t>6. Facility</t>
  </si>
  <si>
    <t>Is the facility prepared for a power outage? (Describe the plan)</t>
  </si>
  <si>
    <t>Facility is not prepared for power outage. High risk to TBA.</t>
  </si>
  <si>
    <t>Facility does not have written plan. Supplier has access to offsite backup power sources.</t>
  </si>
  <si>
    <t>Facility is somewhat prepared for power outage. Written plan exists. Backup power source must be brought in from external source. Moderate risk to TBA.</t>
  </si>
  <si>
    <t>Facility is prepared for power outage. Written plan exists and training record. Backup power sources exist on site.</t>
  </si>
  <si>
    <t>Is there a data backup system?</t>
  </si>
  <si>
    <t>Facility does not have a data back up.</t>
  </si>
  <si>
    <t>Facility does have a data backup.
Some evidence of back up.</t>
  </si>
  <si>
    <t>Facility does have a data backup.
Consistent evidence of data.</t>
  </si>
  <si>
    <t>Facility does have data back up. Electronically controlled. Consistent evidence of data back up.</t>
  </si>
  <si>
    <t>Does the company have access to electronic communications? (E-Mail, WWW, etc.)</t>
  </si>
  <si>
    <t>Company does not have access to electronic communications.</t>
  </si>
  <si>
    <t>Company does have access to electronic communications.</t>
  </si>
  <si>
    <t>7. Maintenance / Preventative Maintenance</t>
  </si>
  <si>
    <t>Does the company have a maintenance department?</t>
  </si>
  <si>
    <t>Company does not have Maintenance department</t>
  </si>
  <si>
    <t>Company does have Maintenance department.</t>
  </si>
  <si>
    <t>Does maintenance and repair capacity cover all production shifts?</t>
  </si>
  <si>
    <t>Capacity does not cover all shifts.</t>
  </si>
  <si>
    <t>Coverage on one shift only.</t>
  </si>
  <si>
    <t>Coverage on all shift but available by call.</t>
  </si>
  <si>
    <t>Coverage is available readily on all shifts.</t>
  </si>
  <si>
    <t>Can the company maintain and repair their tooling?</t>
  </si>
  <si>
    <t>No database or formal tracking system for tools</t>
  </si>
  <si>
    <t>Adequate tracking system for tooling
Missing asset tags on tools
Tool maintenance records missing or not available at all</t>
  </si>
  <si>
    <t>Adequate tracking system for tooling
Customer ownership validated via asset tags
Tool maintenance records maintained and available for review</t>
  </si>
  <si>
    <t>Adequate tracking system for tooling
Customer ownership validated via asset tags
Proper storage location for tooling not in production
Tool maintenance records maintained and available for review</t>
  </si>
  <si>
    <t>Does the supplier have a formal Preventive Maintenance management system at this facility?  Does it include all production equipment, Tooling and supporting fixtures? Can it track specific Tools? Is maintenance completed per schedule?</t>
  </si>
  <si>
    <t>No formal preventive maintenance plan in place</t>
  </si>
  <si>
    <t>Preventive maintenance in place
Maintenance driven by tooling/equipment downtime
Maintenance includes production tooling, equipment and fixtures</t>
  </si>
  <si>
    <t>Evidence of an effective preventive maintenance program in place
Records validate maintenance occurs as scheduled</t>
  </si>
  <si>
    <t>Evidence of TPM (Total Productive Maintenance)</t>
  </si>
  <si>
    <t>8. Safety</t>
  </si>
  <si>
    <t>An effective process for safety is formally defined, well documented and understood with systematic root cause investigation and tracked corrective actions for all safety incidents.</t>
  </si>
  <si>
    <t>No formal safety program in place
Elevated level of risk for employees</t>
  </si>
  <si>
    <t>Formal program in place
Insufficient records of safety audits</t>
  </si>
  <si>
    <t>Formal safety program in place
Records of safety audits available and current
Some evidence of protective equipment not being worn/used in areas of the plant</t>
  </si>
  <si>
    <t>Formal safety program in place
Safety audits on file and are current
Safety/protective equipment being used throughout the plant
Low level of risk for employees</t>
  </si>
  <si>
    <t>Does the company comply with OSHA or other applicable safety and health regulations, specifically in the use of PPE?</t>
  </si>
  <si>
    <t>No evidence of compliance to OSHA regulations.</t>
  </si>
  <si>
    <t>Some evidence of compliance. Visible evidence of rules not being followed.</t>
  </si>
  <si>
    <t xml:space="preserve">Consistent evidence of compliance. </t>
  </si>
  <si>
    <t xml:space="preserve">Consistent evidence of compliance. Awareness on plant floor of safety condition. </t>
  </si>
  <si>
    <t>No formal program in place
Elevated level of risk for employees</t>
  </si>
  <si>
    <t>Procedures are in place for hazardous substance control.</t>
  </si>
  <si>
    <t>Formal program in place
Insufficient records of MSDS stations. Eye wash/showers, etc.</t>
  </si>
  <si>
    <t>Emergency action and disaster recovery plan established and in place.</t>
  </si>
  <si>
    <t>Formal program in place
Insufficient records of signs/maps and training.</t>
  </si>
  <si>
    <t>Formal program in place.
Some evidence of training.
Some evidence of signs/maps.</t>
  </si>
  <si>
    <t>Formal program in place
Signs/maps posted throughout the facility
Annual training/drills in place.
Low level of risk for employees</t>
  </si>
  <si>
    <t>9. Program Management</t>
  </si>
  <si>
    <t>Does the Supplier have a process for managing Advance Quality activity and sufficient resources to manage activity?</t>
  </si>
  <si>
    <t>Does the Supplier have a documented 'Safe-Launch' plan?  Does it include pre-first-shipment containment and verification before any product is shipped?</t>
  </si>
  <si>
    <t>No system to ensure verification of material at start of program launch</t>
  </si>
  <si>
    <t>Evidence of some containment in place, but only on a limited basis
Supplier only implements containment when directed by the Customer</t>
  </si>
  <si>
    <t>Product containment plan is defined as part of program launch process
Production control plans used - no pre-launch plans</t>
  </si>
  <si>
    <t>Product containment plan is defined as part of program launch process
Pre-launch control plans in place
Failure modes analyzed and corrective action implemented</t>
  </si>
  <si>
    <t>10. Production Control</t>
  </si>
  <si>
    <t>Does the Supplier have a documented system to ensure receipt of Customer schedules and requirements?</t>
  </si>
  <si>
    <t>No formal system to ensure receipt/validity of customer releases</t>
  </si>
  <si>
    <t>System in place to receive customer orders, but no verified back up system
No regular tracking of delivery performance</t>
  </si>
  <si>
    <t>System in place to receive and verify customer orders
Regular monitoring of delivery performance
Back up system for receiving orders but system is not tested regularly</t>
  </si>
  <si>
    <t>System in place to receive and verify customer orders
Regular monitoring of delivery performance
Back up system for receiving orders and system is tested regularly</t>
  </si>
  <si>
    <t>Is there a process to manage the material ordering activity to ensure an adequate supply of raw material / lower level components are available to meet production requirements?  Are all delivered and/or surplus materials stored in packaging and conditions so as to prevent damage or mix?</t>
  </si>
  <si>
    <t>No apparent link between customer orders and orders/receipts of purchased materials</t>
  </si>
  <si>
    <t>Raw materials/components inventories tracked and ordered according to min/max values
No linkage to customer orders or releases</t>
  </si>
  <si>
    <t>Raw materials/components tied to customer releases
Storage sufficient to prevent damage or mixing
System in place to provide warning for low inventories</t>
  </si>
  <si>
    <t>Raw materials/components tied to customer releases
Storage sufficient to prevent damage or mixing
System in place to provide warning for low inventories
Customers proactively notified of order concerns</t>
  </si>
  <si>
    <t xml:space="preserve">Does this Supplier have processes / systems in place to confirm and manage inventory levels?  </t>
  </si>
  <si>
    <t>Min and max values set on inventory
Inventory counts conducted on regular basis</t>
  </si>
  <si>
    <t>1 shift, no after hours coverage</t>
  </si>
  <si>
    <t>"H" - Observations indicate high risk - minimal standards, systems in place
"M" - Observations indicate moderate risk - standards/systems in place but improvement recommended
"L" - Observations indicate low/minimal risk - standards/systems appear robust and effective</t>
  </si>
  <si>
    <t xml:space="preserve">Overall </t>
  </si>
  <si>
    <t>High Risk Items</t>
  </si>
  <si>
    <t>Moderate Risk Items</t>
  </si>
  <si>
    <t>Low Risk Items</t>
  </si>
  <si>
    <t>ITEM</t>
  </si>
  <si>
    <t>EVIDENCE/ DOCUMENTATION REQUIRED</t>
  </si>
  <si>
    <t>OBSERVATIONS/NOTES</t>
  </si>
  <si>
    <t xml:space="preserve">Score </t>
  </si>
  <si>
    <t xml:space="preserve">CORRECTIVE ACTION </t>
  </si>
  <si>
    <t>Safety &amp; Housekeeping</t>
  </si>
  <si>
    <t>Employees are wearing safety equipment as prescribed in plant health and safety standards
Evidence of effective lock-out procedure in place, and observed
Good housekeeping practices, including implementation of 5S
Aisle ways are clear and well lit
Emergency exits are clearly marked and easily accessed</t>
  </si>
  <si>
    <t>Materials &amp; Logistics</t>
  </si>
  <si>
    <t>Evidence of sufficient storage and loading areas
Evidence of effective FIFO system and stock rotation
No areas of significant clutter or bottlenecks
Product is well marked and no evidence of damage to materials or containers
Minimal storage of materials at production lines</t>
  </si>
  <si>
    <t>Liability Insurance hit</t>
  </si>
  <si>
    <t>Management</t>
  </si>
  <si>
    <t>Evidence of effective and updated communications with employees
Evidence that management spends sufficient time on shop floor
Employee turnover is at rate that is competitive with regional industry
Employee training/development in place and utilized</t>
  </si>
  <si>
    <t>Quality System</t>
  </si>
  <si>
    <t>Supplier is certified to latest required standards, including ISO/TS
Performance metrics and KPI performance is posted and visible
Training matrices are in place at operator stations
Operator instructions are posted, readily available and updated
Evidence of an effective system to manage and monitor sub-suppliers
Evidence of sufficient use of mistake-proofing</t>
  </si>
  <si>
    <t>Advance Planning</t>
  </si>
  <si>
    <t>Supplier has a detailed process to manage new programs and advance quality planning
There are sufficient resources in place to manage new program activity
There are regular reviews of status on all new programs</t>
  </si>
  <si>
    <t>Material Control</t>
  </si>
  <si>
    <t>Measuring &amp; Test Equipment</t>
  </si>
  <si>
    <t>Problem Solving</t>
  </si>
  <si>
    <t>General Observations</t>
  </si>
  <si>
    <t>Material is tagged at all stages of the operation
Plant floor is clear of parts or materials
Segregation area is secure and suspect material is contained
Manufacturing process is set up to prevent contamination by suspect material
First-off samples are evident and tagged
Dedicated area set up for containment inspection and GP 12</t>
  </si>
  <si>
    <t>All measuring and test equipment is properly tagged
All measuring and test equipment is calibrated
Operator instructions are clearly evident where testing or gauging occurs</t>
  </si>
  <si>
    <t>Defective parts are reviewed with appropriate personnel
KPI in place to monitor customer performance and issues
Evidence of application of lessons-learned and read-across</t>
  </si>
  <si>
    <t>Facility is well organized and can accommodate additional capacity
Employees appear to be satisfied and are open and approachable
Supplier has the capability to be a good supplier to TBA</t>
  </si>
  <si>
    <r>
      <t xml:space="preserve">All TBA designated High Risk Items (ex: start up process, internal containment, KPI tracking, maintenance, quality, pc. Etc.)    
</t>
    </r>
    <r>
      <rPr>
        <b/>
        <sz val="10"/>
        <color theme="0"/>
        <rFont val="Arial"/>
        <family val="2"/>
      </rPr>
      <t>ITEMS HIGHLIGHTED TO THE LEFT</t>
    </r>
  </si>
  <si>
    <t>Highlands Diversified                                     Services</t>
  </si>
  <si>
    <t>Buyer</t>
  </si>
  <si>
    <t>Pur Mgr</t>
  </si>
  <si>
    <t>Dir Pur</t>
  </si>
  <si>
    <t>Qual Mgr</t>
  </si>
  <si>
    <t>Other:</t>
  </si>
  <si>
    <t>IATF 16949</t>
  </si>
  <si>
    <t>ISO 9001:2015</t>
  </si>
  <si>
    <t>NOTES:
1. If a particular element is currently "N/A" (not applicable) and there is no current risk to HDS, enter score of "3" for that element and add a note of explanation in the "Notes" section.
2. If a particular element is currently "N/A" but there is the potential of future risk to HDS, enter score of "2" for that element and add a note of explanation in the "Notes" section.</t>
  </si>
  <si>
    <t>Hardware</t>
  </si>
  <si>
    <t>Steel</t>
  </si>
  <si>
    <t>Outside process</t>
  </si>
  <si>
    <t>Formal program in place
Records of SDS available and current
Some evidence of eye wash stations, showers not annually checked.</t>
  </si>
  <si>
    <t>Formal program in place
SDS on file and are current
Eye wash/showers being used throughout the plant
Low level of risk for employees</t>
  </si>
  <si>
    <t>NA, no risk to HDS</t>
  </si>
  <si>
    <t>Do operation hours and shipping hours support the needs of HDS?</t>
  </si>
  <si>
    <t>Do you have a quality system registered to a recognized standard, like ISO9000 or IATF 16949?</t>
  </si>
  <si>
    <t>Supplier has minimum of ISO certification
Lacks IATF/VDA certification</t>
  </si>
  <si>
    <t>Supplier has all applicable certifications, including ISO, IATF, VDA, CQI - as applicable</t>
  </si>
  <si>
    <t>All required certifications are current, including ISO, IATF, VDA, CQI etc.
No current open corrective actions from last audit</t>
  </si>
  <si>
    <t>Does the company have a formal scheduling process?</t>
  </si>
  <si>
    <t>Does the company open capacity to support HDS requirements?</t>
  </si>
  <si>
    <t xml:space="preserve">No system in place to track open capacity
</t>
  </si>
  <si>
    <t xml:space="preserve">Capacity is tracked, but no formal review. </t>
  </si>
  <si>
    <t>Capacity is tracked and management reviews periodically</t>
  </si>
  <si>
    <t>Capacity is monitored systemically and reviewed periodically.</t>
  </si>
  <si>
    <t xml:space="preserve">Supplier lacks internal expertise on scheduling and no process is in place. </t>
  </si>
  <si>
    <t>Supplier has an informal scheduling process</t>
  </si>
  <si>
    <t xml:space="preserve">Supplier has a formal scheduling process with no periodic review. 
</t>
  </si>
  <si>
    <t xml:space="preserve">Supplier has a formal scheduling process with periodic reviews to support customer requirements. 
</t>
  </si>
  <si>
    <t>Does the supplier have a process or system in place to confirm, monitor and manage inventory levels?</t>
  </si>
  <si>
    <t>No formal or systemic process in place</t>
  </si>
  <si>
    <t>Inventory levels established and monitored</t>
  </si>
  <si>
    <t xml:space="preserve">Inventory levels established, monitored and reviewed periodically. </t>
  </si>
  <si>
    <t>Inventory review and counts conducted on a regular basis</t>
  </si>
  <si>
    <t xml:space="preserve">Material storage is adequate for the product with minimal risk for damage or loss. </t>
  </si>
  <si>
    <t>Material storage is adequate for the product with minimal risk for damage or loss. Material is organized with a formal or visual system in place to locate parts.</t>
  </si>
  <si>
    <t xml:space="preserve">Off shift contacts with limited after hours and weekend support. </t>
  </si>
  <si>
    <t xml:space="preserve">Off shift contacts to support shipping after hours and the ability to ship within 10 hours of call. </t>
  </si>
  <si>
    <t xml:space="preserve">Off shift contacts to support shipping after hours and the ability to ship within 4 hours of call. </t>
  </si>
  <si>
    <t>Are Poka-yoke (fail-safe) systems installed where needed?</t>
  </si>
  <si>
    <t>No evidence of inventory tracking, no min/max values set
No regular cycle or inventory counts.</t>
  </si>
  <si>
    <t>Min and max values set on inventory
No inventory counts conducted on a regular basis</t>
  </si>
  <si>
    <t>Min and max values or other parameters set on inventory items. 
Inventory counts conducted on regular basis.
Inventory turns are at acceptable level, or as defined in the business plan</t>
  </si>
  <si>
    <t xml:space="preserve">Supplier has capacity planning as part of business process
Capacity planning based on customer requirements. Supplier has open capacity to support HDS business. </t>
  </si>
  <si>
    <t xml:space="preserve">Supplier has capacity planning as part of business process
Capacity planning based on customer requirements
Capacity planning includes both manufacturing capacity as well as human resources. Supplier has open capacity to suppoer HDS business. </t>
  </si>
  <si>
    <t xml:space="preserve">Material storage area is adequate for the product. </t>
  </si>
  <si>
    <t xml:space="preserve">Material storage space is adequate for the product with no environmental concerns or safety issues. </t>
  </si>
  <si>
    <t xml:space="preserve">Material storage is inadequate for the product due to pontiential damage, space required, safety or environmental concerns. </t>
  </si>
  <si>
    <t>CUSTOMERS (AUTOMOTIVE):</t>
  </si>
  <si>
    <t>Other</t>
  </si>
  <si>
    <t>Stellantis</t>
  </si>
  <si>
    <t>Kia-Hyundai</t>
  </si>
  <si>
    <t>Autokiniton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</si>
</sst>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0%"/>
    <numFmt numFmtId="165" formatCode="0.000000%"/>
    <numFmt numFmtId="166" formatCode="0.0000%"/>
    <numFmt numFmtId="167" formatCode="0.0"/>
  </numFmts>
  <fonts count="37" x14ac:knownFonts="1">
    <font>
      <sz val="11"/>
      <color theme="1"/>
      <name val="Calibri"/>
      <family val="2"/>
      <scheme val="minor"/>
    </font>
    <font>
      <sz val="10"/>
      <color theme="1"/>
      <name val="Arial"/>
      <family val="2"/>
    </font>
    <font>
      <sz val="10"/>
      <name val="Tahoma"/>
      <family val="2"/>
    </font>
    <font>
      <sz val="10"/>
      <name val="Arial"/>
      <family val="2"/>
    </font>
    <font>
      <b/>
      <sz val="18"/>
      <name val="Arial"/>
      <family val="2"/>
    </font>
    <font>
      <b/>
      <sz val="8"/>
      <name val="Arial"/>
      <family val="2"/>
    </font>
    <font>
      <sz val="12"/>
      <name val="Arial"/>
      <family val="2"/>
    </font>
    <font>
      <b/>
      <sz val="10"/>
      <name val="Arial"/>
      <family val="2"/>
    </font>
    <font>
      <b/>
      <sz val="12"/>
      <name val="Arial"/>
      <family val="2"/>
    </font>
    <font>
      <b/>
      <sz val="7"/>
      <name val="Arial"/>
      <family val="2"/>
    </font>
    <font>
      <sz val="7"/>
      <name val="Arial"/>
      <family val="2"/>
    </font>
    <font>
      <sz val="11"/>
      <name val="Arial"/>
      <family val="2"/>
    </font>
    <font>
      <sz val="8"/>
      <name val="Arial"/>
      <family val="2"/>
    </font>
    <font>
      <u/>
      <sz val="11"/>
      <color theme="10"/>
      <name val="Calibri"/>
      <family val="2"/>
      <scheme val="minor"/>
    </font>
    <font>
      <b/>
      <sz val="12"/>
      <name val="Century Gothic"/>
      <family val="2"/>
    </font>
    <font>
      <sz val="8"/>
      <color theme="1"/>
      <name val="Arial"/>
      <family val="2"/>
    </font>
    <font>
      <sz val="6"/>
      <name val="Arial"/>
      <family val="2"/>
    </font>
    <font>
      <i/>
      <sz val="12"/>
      <name val="Arial"/>
      <family val="2"/>
    </font>
    <font>
      <b/>
      <i/>
      <sz val="10"/>
      <name val="Arial"/>
      <family val="2"/>
    </font>
    <font>
      <b/>
      <i/>
      <sz val="8"/>
      <name val="Arial"/>
      <family val="2"/>
    </font>
    <font>
      <sz val="10"/>
      <color theme="2" tint="-0.24976348155156103"/>
      <name val="Arial"/>
      <family val="2"/>
    </font>
    <font>
      <b/>
      <sz val="10"/>
      <color theme="0"/>
      <name val="Arial"/>
      <family val="2"/>
    </font>
    <font>
      <i/>
      <sz val="9"/>
      <name val="Arial"/>
      <family val="2"/>
    </font>
    <font>
      <sz val="14"/>
      <name val="Arial"/>
      <family val="2"/>
    </font>
    <font>
      <i/>
      <sz val="10"/>
      <name val="Arial"/>
      <family val="2"/>
    </font>
    <font>
      <b/>
      <sz val="18"/>
      <color theme="1"/>
      <name val="Arial"/>
      <family val="2"/>
    </font>
    <font>
      <sz val="10"/>
      <color theme="0"/>
      <name val="Arial"/>
      <family val="2"/>
    </font>
    <font>
      <b/>
      <sz val="10"/>
      <color theme="1"/>
      <name val="Arial"/>
      <family val="2"/>
    </font>
    <font>
      <sz val="16"/>
      <name val="Arial"/>
      <family val="2"/>
    </font>
    <font>
      <b/>
      <sz val="10"/>
      <name val="Tahoma"/>
      <family val="2"/>
    </font>
    <font>
      <sz val="11"/>
      <color theme="0"/>
      <name val="Calibri"/>
      <family val="2"/>
      <scheme val="minor"/>
    </font>
    <font>
      <sz val="8"/>
      <color theme="0"/>
      <name val="Arial"/>
      <family val="2"/>
    </font>
    <font>
      <sz val="10"/>
      <color theme="0"/>
      <name val="Calibri"/>
      <family val="2"/>
      <scheme val="minor"/>
    </font>
    <font>
      <sz val="16"/>
      <color theme="0"/>
      <name val="Arial"/>
      <family val="2"/>
    </font>
    <font>
      <b/>
      <sz val="16"/>
      <color theme="0"/>
      <name val="Calibri"/>
      <family val="2"/>
      <scheme val="minor"/>
    </font>
    <font>
      <b/>
      <sz val="10"/>
      <name val="Calibri"/>
      <family val="2"/>
      <scheme val="minor"/>
    </font>
    <font>
      <sz val="11"/>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2" tint="-0.24976348155156103"/>
        <bgColor indexed="64"/>
      </patternFill>
    </fill>
    <fill>
      <patternFill patternType="solid">
        <fgColor theme="1"/>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indexed="22"/>
        <bgColor indexed="64"/>
      </patternFill>
    </fill>
    <fill>
      <patternFill patternType="solid">
        <fgColor theme="1" tint="0.49995422223578601"/>
        <bgColor indexed="64"/>
      </patternFill>
    </fill>
    <fill>
      <patternFill patternType="solid">
        <fgColor theme="0" tint="-0.14978484450819421"/>
        <bgColor indexed="64"/>
      </patternFill>
    </fill>
  </fills>
  <borders count="63">
    <border>
      <left/>
      <right/>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bottom/>
      <diagonal/>
    </border>
    <border>
      <left/>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diagonalUp="1">
      <left style="thin">
        <color auto="1"/>
      </left>
      <right style="thin">
        <color auto="1"/>
      </right>
      <top style="thin">
        <color auto="1"/>
      </top>
      <bottom style="thin">
        <color auto="1"/>
      </bottom>
      <diagonal style="thin">
        <color auto="1"/>
      </diagonal>
    </border>
    <border>
      <left/>
      <right style="medium">
        <color auto="1"/>
      </right>
      <top/>
      <bottom/>
      <diagonal/>
    </border>
    <border>
      <left style="medium">
        <color auto="1"/>
      </left>
      <right style="thin">
        <color auto="1"/>
      </right>
      <top style="thin">
        <color auto="1"/>
      </top>
      <bottom/>
      <diagonal/>
    </border>
    <border>
      <left/>
      <right style="thin">
        <color auto="1"/>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medium">
        <color auto="1"/>
      </right>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top style="medium">
        <color auto="1"/>
      </top>
      <bottom/>
      <diagonal/>
    </border>
    <border>
      <left/>
      <right style="thin">
        <color auto="1"/>
      </right>
      <top/>
      <bottom/>
      <diagonal/>
    </border>
    <border>
      <left style="medium">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medium">
        <color auto="1"/>
      </top>
      <bottom/>
      <diagonal/>
    </border>
  </borders>
  <cellStyleXfs count="10">
    <xf numFmtId="0" fontId="0" fillId="0" borderId="0"/>
    <xf numFmtId="9" fontId="36"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xf numFmtId="0" fontId="13" fillId="0" borderId="0" applyNumberFormat="0" applyFill="0" applyBorder="0" applyAlignment="0" applyProtection="0"/>
    <xf numFmtId="0" fontId="3" fillId="0" borderId="0"/>
    <xf numFmtId="0" fontId="3" fillId="0" borderId="0"/>
  </cellStyleXfs>
  <cellXfs count="447">
    <xf numFmtId="0" fontId="0" fillId="0" borderId="0" xfId="0"/>
    <xf numFmtId="0" fontId="3" fillId="0" borderId="0" xfId="6" applyFont="1" applyAlignment="1">
      <alignment vertical="center"/>
    </xf>
    <xf numFmtId="0" fontId="3" fillId="0" borderId="0" xfId="6" applyFont="1" applyAlignment="1" applyProtection="1">
      <alignment vertical="center"/>
      <protection locked="0"/>
    </xf>
    <xf numFmtId="0" fontId="3" fillId="0" borderId="0" xfId="6" applyFont="1" applyAlignment="1" applyProtection="1">
      <alignment vertical="center" wrapText="1"/>
      <protection locked="0"/>
    </xf>
    <xf numFmtId="0" fontId="14" fillId="2" borderId="1" xfId="6" applyFont="1" applyFill="1" applyBorder="1" applyAlignment="1" applyProtection="1">
      <alignment horizontal="center" vertical="center" wrapText="1"/>
      <protection locked="0"/>
    </xf>
    <xf numFmtId="0" fontId="14" fillId="2" borderId="2" xfId="6" applyFont="1" applyFill="1" applyBorder="1" applyAlignment="1" applyProtection="1">
      <alignment horizontal="center" vertical="center" wrapText="1"/>
      <protection locked="0"/>
    </xf>
    <xf numFmtId="0" fontId="14" fillId="2" borderId="3" xfId="6" applyFont="1" applyFill="1" applyBorder="1" applyAlignment="1" applyProtection="1">
      <alignment horizontal="center" vertical="center" wrapText="1"/>
      <protection locked="0"/>
    </xf>
    <xf numFmtId="0" fontId="14" fillId="2" borderId="4" xfId="6" applyFont="1" applyFill="1" applyBorder="1" applyAlignment="1" applyProtection="1">
      <alignment horizontal="center" vertical="center" wrapText="1"/>
      <protection locked="0"/>
    </xf>
    <xf numFmtId="0" fontId="3" fillId="2" borderId="5" xfId="6" applyFont="1" applyFill="1" applyBorder="1" applyAlignment="1">
      <alignment vertical="center"/>
    </xf>
    <xf numFmtId="0" fontId="3" fillId="2" borderId="0" xfId="6" applyFont="1" applyFill="1" applyAlignment="1">
      <alignment vertical="center"/>
    </xf>
    <xf numFmtId="0" fontId="16" fillId="0" borderId="0" xfId="6" applyFont="1" applyAlignment="1">
      <alignment vertical="center"/>
    </xf>
    <xf numFmtId="0" fontId="0" fillId="0" borderId="0" xfId="0" applyProtection="1">
      <protection locked="0"/>
    </xf>
    <xf numFmtId="0" fontId="12" fillId="2" borderId="6" xfId="6" applyFont="1" applyFill="1" applyBorder="1" applyAlignment="1">
      <alignment horizontal="center" vertical="center"/>
    </xf>
    <xf numFmtId="0" fontId="3" fillId="2" borderId="6" xfId="6" applyFont="1" applyFill="1" applyBorder="1" applyAlignment="1">
      <alignment vertical="center"/>
    </xf>
    <xf numFmtId="0" fontId="3" fillId="0" borderId="0" xfId="6" applyFont="1" applyAlignment="1" applyProtection="1">
      <alignment horizontal="center" vertical="center"/>
      <protection locked="0"/>
    </xf>
    <xf numFmtId="0" fontId="16" fillId="0" borderId="0" xfId="6" applyFont="1" applyAlignment="1" applyProtection="1">
      <alignment vertical="center"/>
      <protection locked="0"/>
    </xf>
    <xf numFmtId="0" fontId="7" fillId="3" borderId="7" xfId="6" applyFont="1" applyFill="1" applyBorder="1" applyAlignment="1">
      <alignment vertical="center"/>
    </xf>
    <xf numFmtId="0" fontId="7" fillId="3" borderId="7" xfId="6" applyFont="1" applyFill="1" applyBorder="1" applyAlignment="1">
      <alignment horizontal="left" vertical="center"/>
    </xf>
    <xf numFmtId="0" fontId="18" fillId="3" borderId="7" xfId="6" applyFont="1" applyFill="1" applyBorder="1" applyAlignment="1">
      <alignment vertical="center"/>
    </xf>
    <xf numFmtId="0" fontId="7" fillId="3" borderId="0" xfId="6" applyFont="1" applyFill="1" applyAlignment="1">
      <alignment vertical="center"/>
    </xf>
    <xf numFmtId="0" fontId="19" fillId="3" borderId="0" xfId="6" applyFont="1" applyFill="1" applyAlignment="1">
      <alignment vertical="center"/>
    </xf>
    <xf numFmtId="0" fontId="6" fillId="3" borderId="0" xfId="6" applyFont="1" applyFill="1" applyAlignment="1">
      <alignment horizontal="right" vertical="center"/>
    </xf>
    <xf numFmtId="0" fontId="3" fillId="0" borderId="0" xfId="6" applyFont="1" applyAlignment="1" applyProtection="1">
      <alignment vertical="top"/>
      <protection locked="0"/>
    </xf>
    <xf numFmtId="0" fontId="22" fillId="3" borderId="5" xfId="6" applyFont="1" applyFill="1" applyBorder="1" applyAlignment="1">
      <alignment vertical="center"/>
    </xf>
    <xf numFmtId="0" fontId="22" fillId="3" borderId="0" xfId="6" applyFont="1" applyFill="1" applyAlignment="1">
      <alignment vertical="center"/>
    </xf>
    <xf numFmtId="0" fontId="3" fillId="0" borderId="0" xfId="6" applyFont="1" applyAlignment="1">
      <alignment vertical="top"/>
    </xf>
    <xf numFmtId="0" fontId="22" fillId="3" borderId="8" xfId="6" applyFont="1" applyFill="1" applyBorder="1" applyAlignment="1">
      <alignment vertical="center"/>
    </xf>
    <xf numFmtId="0" fontId="22" fillId="3" borderId="6" xfId="6" applyFont="1" applyFill="1" applyBorder="1" applyAlignment="1">
      <alignment vertical="center"/>
    </xf>
    <xf numFmtId="0" fontId="3" fillId="0" borderId="8" xfId="6" applyFont="1" applyBorder="1" applyAlignment="1">
      <alignment vertical="center" textRotation="90"/>
    </xf>
    <xf numFmtId="0" fontId="3" fillId="0" borderId="6" xfId="6" applyFont="1" applyBorder="1" applyAlignment="1">
      <alignment vertical="center" textRotation="90"/>
    </xf>
    <xf numFmtId="0" fontId="3" fillId="0" borderId="6" xfId="6" applyFont="1" applyBorder="1" applyAlignment="1">
      <alignment vertical="center"/>
    </xf>
    <xf numFmtId="0" fontId="3" fillId="0" borderId="9" xfId="6" applyFont="1" applyBorder="1" applyAlignment="1">
      <alignment vertical="center"/>
    </xf>
    <xf numFmtId="0" fontId="3" fillId="0" borderId="10" xfId="6" applyFont="1" applyBorder="1" applyAlignment="1" applyProtection="1">
      <alignment vertical="center"/>
      <protection locked="0"/>
    </xf>
    <xf numFmtId="0" fontId="3" fillId="0" borderId="7" xfId="6" applyFont="1" applyBorder="1" applyAlignment="1" applyProtection="1">
      <alignment vertical="center"/>
      <protection locked="0"/>
    </xf>
    <xf numFmtId="0" fontId="3" fillId="0" borderId="11" xfId="6" applyFont="1" applyBorder="1" applyAlignment="1" applyProtection="1">
      <alignment vertical="center"/>
      <protection locked="0"/>
    </xf>
    <xf numFmtId="0" fontId="3" fillId="0" borderId="12" xfId="6" applyFont="1" applyBorder="1" applyAlignment="1" applyProtection="1">
      <alignment vertical="center"/>
      <protection locked="0"/>
    </xf>
    <xf numFmtId="0" fontId="24" fillId="0" borderId="12" xfId="6" applyFont="1" applyBorder="1" applyAlignment="1" applyProtection="1">
      <alignment vertical="center"/>
      <protection locked="0"/>
    </xf>
    <xf numFmtId="0" fontId="3" fillId="0" borderId="13" xfId="6" applyFont="1" applyBorder="1" applyAlignment="1" applyProtection="1">
      <alignment vertical="center"/>
      <protection locked="0"/>
    </xf>
    <xf numFmtId="0" fontId="3" fillId="0" borderId="5" xfId="6" applyFont="1" applyBorder="1" applyAlignment="1" applyProtection="1">
      <alignment vertical="center"/>
      <protection locked="0"/>
    </xf>
    <xf numFmtId="0" fontId="3" fillId="0" borderId="8" xfId="6" applyFont="1" applyBorder="1" applyAlignment="1" applyProtection="1">
      <alignment vertical="center"/>
      <protection locked="0"/>
    </xf>
    <xf numFmtId="0" fontId="3" fillId="0" borderId="6" xfId="6" applyFont="1" applyBorder="1" applyAlignment="1" applyProtection="1">
      <alignment vertical="center"/>
      <protection locked="0"/>
    </xf>
    <xf numFmtId="0" fontId="1" fillId="0" borderId="0" xfId="0" applyFont="1" applyAlignment="1">
      <alignment vertical="center"/>
    </xf>
    <xf numFmtId="0" fontId="26" fillId="0" borderId="0" xfId="0" applyFont="1" applyAlignment="1">
      <alignment vertical="center"/>
    </xf>
    <xf numFmtId="0" fontId="1" fillId="4" borderId="7" xfId="0" applyFont="1" applyFill="1" applyBorder="1" applyAlignment="1">
      <alignment vertical="center"/>
    </xf>
    <xf numFmtId="0" fontId="1" fillId="4" borderId="14" xfId="0" applyFont="1" applyFill="1" applyBorder="1" applyAlignment="1">
      <alignment vertical="center"/>
    </xf>
    <xf numFmtId="0" fontId="1" fillId="4" borderId="15" xfId="0" applyFont="1" applyFill="1" applyBorder="1" applyAlignment="1">
      <alignment vertical="center"/>
    </xf>
    <xf numFmtId="0" fontId="1" fillId="4" borderId="16" xfId="0" applyFont="1" applyFill="1" applyBorder="1" applyAlignment="1">
      <alignment vertical="center"/>
    </xf>
    <xf numFmtId="0" fontId="1" fillId="0" borderId="17" xfId="0" applyFont="1" applyBorder="1" applyAlignment="1">
      <alignment horizontal="center" vertical="center"/>
    </xf>
    <xf numFmtId="0" fontId="8" fillId="5" borderId="18"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7" borderId="18" xfId="0" applyFont="1" applyFill="1" applyBorder="1" applyAlignment="1">
      <alignment horizontal="center" vertical="center" wrapText="1"/>
    </xf>
    <xf numFmtId="0" fontId="8" fillId="8" borderId="19" xfId="0" applyFont="1" applyFill="1" applyBorder="1" applyAlignment="1">
      <alignment horizontal="center" vertical="center" wrapText="1"/>
    </xf>
    <xf numFmtId="0" fontId="8" fillId="9" borderId="18" xfId="0" applyFont="1" applyFill="1" applyBorder="1" applyAlignment="1">
      <alignment horizontal="center" vertical="center"/>
    </xf>
    <xf numFmtId="0" fontId="8" fillId="9" borderId="20" xfId="0" applyFont="1" applyFill="1" applyBorder="1" applyAlignment="1">
      <alignment horizontal="center" vertical="center" wrapText="1"/>
    </xf>
    <xf numFmtId="49" fontId="8" fillId="9" borderId="21" xfId="0" applyNumberFormat="1" applyFont="1" applyFill="1" applyBorder="1" applyAlignment="1">
      <alignment horizontal="center" vertical="center"/>
    </xf>
    <xf numFmtId="0" fontId="15" fillId="0" borderId="17" xfId="0" applyFont="1" applyBorder="1" applyAlignment="1">
      <alignment horizontal="center" vertical="center"/>
    </xf>
    <xf numFmtId="0" fontId="12" fillId="0" borderId="18" xfId="8" applyFont="1" applyBorder="1" applyAlignment="1">
      <alignment vertical="center" wrapText="1"/>
    </xf>
    <xf numFmtId="0" fontId="15" fillId="0" borderId="18" xfId="0" applyFont="1" applyBorder="1" applyAlignment="1">
      <alignment vertical="center" wrapText="1"/>
    </xf>
    <xf numFmtId="0" fontId="15" fillId="0" borderId="19" xfId="0" applyFont="1" applyBorder="1" applyAlignment="1">
      <alignment vertical="center" wrapText="1"/>
    </xf>
    <xf numFmtId="0" fontId="1" fillId="0" borderId="22" xfId="0" applyFont="1" applyBorder="1" applyAlignment="1" applyProtection="1">
      <alignment horizontal="center" vertical="center" wrapText="1"/>
      <protection locked="0"/>
    </xf>
    <xf numFmtId="0" fontId="0" fillId="0" borderId="18" xfId="0" applyBorder="1" applyAlignment="1">
      <alignment horizontal="center" vertical="center"/>
    </xf>
    <xf numFmtId="0" fontId="15" fillId="0" borderId="23" xfId="0" applyFont="1" applyBorder="1" applyAlignment="1" applyProtection="1">
      <alignment vertical="center" wrapText="1"/>
      <protection locked="0"/>
    </xf>
    <xf numFmtId="9" fontId="27" fillId="7" borderId="24" xfId="1" applyFont="1" applyFill="1" applyBorder="1" applyAlignment="1">
      <alignment horizontal="center" vertical="center"/>
    </xf>
    <xf numFmtId="0" fontId="27" fillId="7" borderId="3" xfId="0" applyFont="1" applyFill="1" applyBorder="1" applyAlignment="1">
      <alignment horizontal="center" vertical="center"/>
    </xf>
    <xf numFmtId="0" fontId="15" fillId="7" borderId="25" xfId="0" applyFont="1" applyFill="1" applyBorder="1" applyAlignment="1">
      <alignment vertical="center" wrapText="1"/>
    </xf>
    <xf numFmtId="0" fontId="8" fillId="8" borderId="18"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15" fillId="0" borderId="21" xfId="0" applyFont="1" applyBorder="1" applyAlignment="1" applyProtection="1">
      <alignment vertical="center" wrapText="1"/>
      <protection locked="0"/>
    </xf>
    <xf numFmtId="0" fontId="15" fillId="0" borderId="26" xfId="0" applyFont="1" applyBorder="1" applyAlignment="1">
      <alignment vertical="center" wrapText="1"/>
    </xf>
    <xf numFmtId="2" fontId="15" fillId="0" borderId="17" xfId="0" applyNumberFormat="1" applyFont="1" applyBorder="1" applyAlignment="1">
      <alignment horizontal="center" vertical="center"/>
    </xf>
    <xf numFmtId="0" fontId="1" fillId="0" borderId="18" xfId="0" applyFont="1" applyBorder="1" applyAlignment="1" applyProtection="1">
      <alignment horizontal="center" vertical="center" wrapText="1"/>
      <protection locked="0"/>
    </xf>
    <xf numFmtId="0" fontId="26" fillId="0" borderId="10" xfId="0" applyFont="1" applyBorder="1" applyAlignment="1">
      <alignment vertical="center"/>
    </xf>
    <xf numFmtId="0" fontId="26" fillId="0" borderId="7" xfId="0" applyFont="1" applyBorder="1" applyAlignment="1">
      <alignment vertical="center"/>
    </xf>
    <xf numFmtId="0" fontId="26" fillId="0" borderId="14" xfId="0" applyFont="1" applyBorder="1" applyAlignment="1">
      <alignment vertical="center"/>
    </xf>
    <xf numFmtId="0" fontId="1" fillId="0" borderId="15" xfId="0" applyFont="1" applyBorder="1" applyAlignment="1" applyProtection="1">
      <alignment horizontal="center" vertical="center" wrapText="1"/>
      <protection locked="0"/>
    </xf>
    <xf numFmtId="0" fontId="26" fillId="0" borderId="5" xfId="0" applyFont="1" applyBorder="1" applyAlignment="1">
      <alignment vertical="center"/>
    </xf>
    <xf numFmtId="0" fontId="26" fillId="0" borderId="27" xfId="0" applyFont="1" applyBorder="1" applyAlignment="1">
      <alignment vertical="center"/>
    </xf>
    <xf numFmtId="0" fontId="26" fillId="0" borderId="8" xfId="0" applyFont="1" applyBorder="1" applyAlignment="1">
      <alignment vertical="center"/>
    </xf>
    <xf numFmtId="0" fontId="26" fillId="0" borderId="6" xfId="0" applyFont="1" applyBorder="1" applyAlignment="1">
      <alignment vertical="center"/>
    </xf>
    <xf numFmtId="0" fontId="26" fillId="0" borderId="9" xfId="0" applyFont="1" applyBorder="1" applyAlignment="1">
      <alignment vertical="center"/>
    </xf>
    <xf numFmtId="0" fontId="1" fillId="0" borderId="30" xfId="0" applyFont="1" applyBorder="1" applyAlignment="1" applyProtection="1">
      <alignment horizontal="center" vertical="center" wrapText="1"/>
      <protection locked="0"/>
    </xf>
    <xf numFmtId="0" fontId="15" fillId="0" borderId="31" xfId="0" applyFont="1" applyBorder="1" applyAlignment="1" applyProtection="1">
      <alignment vertical="center" wrapText="1"/>
      <protection locked="0"/>
    </xf>
    <xf numFmtId="9" fontId="27" fillId="7" borderId="29" xfId="1" applyFont="1" applyFill="1" applyBorder="1" applyAlignment="1">
      <alignment horizontal="center" vertical="center"/>
    </xf>
    <xf numFmtId="0" fontId="27" fillId="7" borderId="20" xfId="0" applyFont="1" applyFill="1" applyBorder="1" applyAlignment="1">
      <alignment horizontal="center" vertical="center"/>
    </xf>
    <xf numFmtId="0" fontId="15" fillId="7" borderId="31" xfId="0" applyFont="1" applyFill="1" applyBorder="1" applyAlignment="1">
      <alignment vertical="center" wrapText="1"/>
    </xf>
    <xf numFmtId="167" fontId="15" fillId="0" borderId="17" xfId="0" applyNumberFormat="1" applyFont="1" applyBorder="1" applyAlignment="1">
      <alignment horizontal="center" vertical="center"/>
    </xf>
    <xf numFmtId="0" fontId="15" fillId="0" borderId="32" xfId="0" applyFont="1" applyBorder="1" applyAlignment="1">
      <alignment vertical="center" wrapText="1"/>
    </xf>
    <xf numFmtId="0" fontId="12" fillId="0" borderId="20" xfId="8" applyFont="1" applyBorder="1" applyAlignment="1">
      <alignment vertical="center" wrapText="1"/>
    </xf>
    <xf numFmtId="0" fontId="15" fillId="0" borderId="20" xfId="0" applyFont="1" applyBorder="1" applyAlignment="1">
      <alignment vertical="center" wrapText="1"/>
    </xf>
    <xf numFmtId="0" fontId="0" fillId="0" borderId="20" xfId="0" applyBorder="1" applyAlignment="1">
      <alignment horizontal="center" vertical="center"/>
    </xf>
    <xf numFmtId="49" fontId="8" fillId="9" borderId="20" xfId="0" applyNumberFormat="1" applyFont="1" applyFill="1" applyBorder="1" applyAlignment="1">
      <alignment horizontal="center" vertical="center"/>
    </xf>
    <xf numFmtId="0" fontId="28" fillId="0" borderId="0" xfId="0" applyFont="1" applyAlignment="1">
      <alignment horizontal="left" vertical="center"/>
    </xf>
    <xf numFmtId="0" fontId="3" fillId="0" borderId="18" xfId="0" applyFont="1" applyBorder="1" applyAlignment="1">
      <alignment horizontal="center" vertical="center"/>
    </xf>
    <xf numFmtId="49" fontId="3" fillId="0" borderId="19" xfId="0" applyNumberFormat="1" applyFont="1" applyBorder="1" applyAlignment="1">
      <alignment horizontal="left" vertical="center" wrapText="1"/>
    </xf>
    <xf numFmtId="0" fontId="3" fillId="0" borderId="18" xfId="0" applyFont="1" applyBorder="1" applyAlignment="1">
      <alignment horizontal="left" vertical="center" wrapText="1"/>
    </xf>
    <xf numFmtId="0" fontId="3" fillId="0" borderId="18" xfId="0" applyFont="1" applyBorder="1" applyAlignment="1" applyProtection="1">
      <alignment horizontal="left" vertical="center" wrapText="1"/>
      <protection locked="0"/>
    </xf>
    <xf numFmtId="49" fontId="29" fillId="0" borderId="18" xfId="9" applyNumberFormat="1" applyFont="1" applyBorder="1" applyAlignment="1" applyProtection="1">
      <alignment horizontal="center" vertical="center"/>
      <protection locked="0"/>
    </xf>
    <xf numFmtId="49" fontId="3" fillId="0" borderId="18" xfId="0" applyNumberFormat="1" applyFont="1" applyBorder="1" applyAlignment="1" applyProtection="1">
      <alignment horizontal="left" vertical="center" wrapText="1"/>
      <protection locked="0"/>
    </xf>
    <xf numFmtId="0" fontId="0" fillId="0" borderId="0" xfId="0" applyAlignment="1">
      <alignment horizontal="left" vertical="center"/>
    </xf>
    <xf numFmtId="49" fontId="3" fillId="0" borderId="22" xfId="0" applyNumberFormat="1" applyFont="1" applyBorder="1" applyAlignment="1">
      <alignment horizontal="left" vertical="center" wrapText="1"/>
    </xf>
    <xf numFmtId="0" fontId="0" fillId="0" borderId="18" xfId="0" applyBorder="1" applyAlignment="1" applyProtection="1">
      <alignment horizontal="left" vertical="center"/>
      <protection locked="0"/>
    </xf>
    <xf numFmtId="0" fontId="26" fillId="8" borderId="0" xfId="0" applyFont="1" applyFill="1" applyAlignment="1">
      <alignment vertical="center"/>
    </xf>
    <xf numFmtId="9" fontId="26" fillId="8" borderId="0" xfId="0" applyNumberFormat="1" applyFont="1" applyFill="1" applyAlignment="1">
      <alignment horizontal="center" vertical="center"/>
    </xf>
    <xf numFmtId="9" fontId="26" fillId="8" borderId="0" xfId="1" applyFont="1" applyFill="1" applyBorder="1" applyAlignment="1">
      <alignment horizontal="center" vertical="center"/>
    </xf>
    <xf numFmtId="0" fontId="31" fillId="8" borderId="0" xfId="0" applyFont="1" applyFill="1" applyAlignment="1">
      <alignment horizontal="center" vertical="center"/>
    </xf>
    <xf numFmtId="0" fontId="31" fillId="8" borderId="0" xfId="0" applyFont="1" applyFill="1" applyAlignment="1">
      <alignment horizontal="center" vertical="center" wrapText="1"/>
    </xf>
    <xf numFmtId="9" fontId="31" fillId="8" borderId="0" xfId="1" applyFont="1" applyFill="1" applyBorder="1" applyAlignment="1">
      <alignment horizontal="center" vertical="center"/>
    </xf>
    <xf numFmtId="1" fontId="31" fillId="8" borderId="0" xfId="0" applyNumberFormat="1" applyFont="1" applyFill="1" applyAlignment="1">
      <alignment horizontal="center" vertical="center"/>
    </xf>
    <xf numFmtId="2" fontId="31" fillId="8" borderId="0" xfId="0" applyNumberFormat="1" applyFont="1" applyFill="1" applyAlignment="1">
      <alignment horizontal="center" vertical="center"/>
    </xf>
    <xf numFmtId="0" fontId="26" fillId="8" borderId="0" xfId="0" applyFont="1" applyFill="1" applyAlignment="1">
      <alignment horizontal="center" vertical="center"/>
    </xf>
    <xf numFmtId="9" fontId="26" fillId="8" borderId="18" xfId="1" applyFont="1" applyFill="1" applyBorder="1" applyAlignment="1">
      <alignment horizontal="center" vertical="center"/>
    </xf>
    <xf numFmtId="164" fontId="30" fillId="8" borderId="18" xfId="1" applyNumberFormat="1" applyFont="1" applyFill="1" applyBorder="1" applyAlignment="1">
      <alignment horizontal="center" vertical="center"/>
    </xf>
    <xf numFmtId="165" fontId="30" fillId="8" borderId="18" xfId="1" applyNumberFormat="1" applyFont="1" applyFill="1" applyBorder="1" applyAlignment="1">
      <alignment horizontal="center" vertical="center"/>
    </xf>
    <xf numFmtId="166" fontId="30" fillId="8" borderId="18" xfId="1" applyNumberFormat="1" applyFont="1" applyFill="1" applyBorder="1" applyAlignment="1">
      <alignment horizontal="center" vertical="center"/>
    </xf>
    <xf numFmtId="0" fontId="30" fillId="8" borderId="0" xfId="0" applyFont="1" applyFill="1"/>
    <xf numFmtId="0" fontId="30" fillId="8" borderId="18" xfId="0" applyFont="1" applyFill="1" applyBorder="1" applyAlignment="1">
      <alignment horizontal="center" vertical="center"/>
    </xf>
    <xf numFmtId="2" fontId="30" fillId="8" borderId="18" xfId="0" applyNumberFormat="1" applyFont="1" applyFill="1" applyBorder="1" applyAlignment="1">
      <alignment horizontal="center" vertical="center"/>
    </xf>
    <xf numFmtId="0" fontId="32" fillId="8" borderId="18" xfId="0" applyFont="1" applyFill="1" applyBorder="1" applyAlignment="1">
      <alignment horizontal="center" vertical="center" wrapText="1"/>
    </xf>
    <xf numFmtId="0" fontId="26" fillId="8" borderId="18" xfId="0" applyFont="1" applyFill="1" applyBorder="1" applyAlignment="1">
      <alignment horizontal="center" vertical="center"/>
    </xf>
    <xf numFmtId="0" fontId="26" fillId="8" borderId="20" xfId="0" applyFont="1" applyFill="1" applyBorder="1" applyAlignment="1">
      <alignment horizontal="center" vertical="center"/>
    </xf>
    <xf numFmtId="0" fontId="26" fillId="8" borderId="18" xfId="0" applyFont="1" applyFill="1" applyBorder="1" applyAlignment="1">
      <alignment vertical="center"/>
    </xf>
    <xf numFmtId="1" fontId="26" fillId="8" borderId="18" xfId="0" applyNumberFormat="1" applyFont="1" applyFill="1" applyBorder="1" applyAlignment="1">
      <alignment horizontal="center" vertical="center"/>
    </xf>
    <xf numFmtId="0" fontId="30" fillId="0" borderId="0" xfId="0" applyFont="1"/>
    <xf numFmtId="0" fontId="33" fillId="8" borderId="0" xfId="0" applyFont="1" applyFill="1" applyAlignment="1">
      <alignment horizontal="left" vertical="center"/>
    </xf>
    <xf numFmtId="0" fontId="33" fillId="0" borderId="0" xfId="0" applyFont="1" applyAlignment="1">
      <alignment horizontal="left" vertical="center"/>
    </xf>
    <xf numFmtId="49" fontId="30" fillId="8" borderId="33" xfId="0" applyNumberFormat="1" applyFont="1" applyFill="1" applyBorder="1" applyAlignment="1">
      <alignment horizontal="center" vertical="center"/>
    </xf>
    <xf numFmtId="0" fontId="30" fillId="8" borderId="34" xfId="0" applyFont="1" applyFill="1" applyBorder="1" applyAlignment="1">
      <alignment horizontal="center" vertical="center"/>
    </xf>
    <xf numFmtId="0" fontId="30" fillId="8" borderId="0" xfId="0" applyFont="1" applyFill="1" applyAlignment="1">
      <alignment horizontal="left" vertical="center"/>
    </xf>
    <xf numFmtId="0" fontId="30" fillId="0" borderId="0" xfId="0" applyFont="1" applyAlignment="1">
      <alignment horizontal="left" vertical="center"/>
    </xf>
    <xf numFmtId="49" fontId="30" fillId="8" borderId="0" xfId="0" applyNumberFormat="1" applyFont="1" applyFill="1" applyAlignment="1">
      <alignment horizontal="left" vertical="center"/>
    </xf>
    <xf numFmtId="0" fontId="30" fillId="8" borderId="35" xfId="0" applyFont="1" applyFill="1" applyBorder="1" applyAlignment="1">
      <alignment horizontal="center" vertical="center" wrapText="1"/>
    </xf>
    <xf numFmtId="0" fontId="30" fillId="8" borderId="35" xfId="0" applyFont="1" applyFill="1" applyBorder="1" applyAlignment="1">
      <alignment horizontal="center" vertical="center"/>
    </xf>
    <xf numFmtId="0" fontId="33" fillId="8" borderId="36" xfId="0" applyFont="1" applyFill="1" applyBorder="1" applyAlignment="1">
      <alignment horizontal="center" vertical="center" wrapText="1"/>
    </xf>
    <xf numFmtId="0" fontId="33" fillId="8" borderId="37" xfId="0" applyFont="1" applyFill="1" applyBorder="1" applyAlignment="1">
      <alignment horizontal="center" vertical="center" wrapText="1"/>
    </xf>
    <xf numFmtId="49" fontId="30" fillId="8" borderId="38" xfId="0" applyNumberFormat="1" applyFont="1" applyFill="1" applyBorder="1" applyAlignment="1">
      <alignment horizontal="center" vertical="center"/>
    </xf>
    <xf numFmtId="49" fontId="30" fillId="8" borderId="39" xfId="0" applyNumberFormat="1" applyFont="1" applyFill="1" applyBorder="1" applyAlignment="1">
      <alignment horizontal="center" vertical="center"/>
    </xf>
    <xf numFmtId="0" fontId="30" fillId="8" borderId="40" xfId="0" applyFont="1" applyFill="1" applyBorder="1" applyAlignment="1">
      <alignment horizontal="center" vertical="center"/>
    </xf>
    <xf numFmtId="0" fontId="30" fillId="8" borderId="2" xfId="0" applyFont="1" applyFill="1" applyBorder="1" applyAlignment="1">
      <alignment horizontal="center" vertical="center"/>
    </xf>
    <xf numFmtId="0" fontId="30" fillId="8" borderId="41" xfId="0" applyFont="1" applyFill="1" applyBorder="1" applyAlignment="1">
      <alignment horizontal="center" vertical="center"/>
    </xf>
    <xf numFmtId="0" fontId="30" fillId="8" borderId="1" xfId="0" applyFont="1" applyFill="1" applyBorder="1" applyAlignment="1">
      <alignment horizontal="center" vertical="center"/>
    </xf>
    <xf numFmtId="0" fontId="30" fillId="8" borderId="42" xfId="0" applyFont="1" applyFill="1" applyBorder="1" applyAlignment="1">
      <alignment horizontal="center" vertical="center"/>
    </xf>
    <xf numFmtId="0" fontId="30" fillId="0" borderId="0" xfId="0" applyFont="1" applyAlignment="1">
      <alignment horizontal="center" vertical="center"/>
    </xf>
    <xf numFmtId="49" fontId="30" fillId="8" borderId="28" xfId="0" applyNumberFormat="1" applyFont="1" applyFill="1" applyBorder="1" applyAlignment="1">
      <alignment horizontal="center" vertical="center"/>
    </xf>
    <xf numFmtId="0" fontId="30" fillId="8" borderId="20" xfId="0" applyFont="1" applyFill="1" applyBorder="1" applyAlignment="1">
      <alignment horizontal="center" vertical="center"/>
    </xf>
    <xf numFmtId="0" fontId="30" fillId="8" borderId="43" xfId="0" applyFont="1" applyFill="1" applyBorder="1" applyAlignment="1">
      <alignment horizontal="center" vertical="center"/>
    </xf>
    <xf numFmtId="2" fontId="30" fillId="8" borderId="38" xfId="0" applyNumberFormat="1" applyFont="1" applyFill="1" applyBorder="1" applyAlignment="1">
      <alignment vertical="center"/>
    </xf>
    <xf numFmtId="49" fontId="34" fillId="8" borderId="44" xfId="0" applyNumberFormat="1" applyFont="1" applyFill="1" applyBorder="1" applyAlignment="1">
      <alignment horizontal="center" vertical="center"/>
    </xf>
    <xf numFmtId="49" fontId="34" fillId="8" borderId="39" xfId="0" applyNumberFormat="1" applyFont="1" applyFill="1" applyBorder="1" applyAlignment="1">
      <alignment horizontal="center" vertical="center"/>
    </xf>
    <xf numFmtId="49" fontId="34" fillId="8" borderId="40" xfId="0" applyNumberFormat="1" applyFont="1" applyFill="1" applyBorder="1" applyAlignment="1">
      <alignment horizontal="center" vertical="center"/>
    </xf>
    <xf numFmtId="0" fontId="26" fillId="10" borderId="0" xfId="0" applyFont="1" applyFill="1" applyAlignment="1">
      <alignment vertical="center"/>
    </xf>
    <xf numFmtId="0" fontId="26" fillId="10" borderId="0" xfId="0" applyFont="1" applyFill="1" applyAlignment="1">
      <alignment horizontal="center" vertical="center"/>
    </xf>
    <xf numFmtId="0" fontId="30" fillId="10" borderId="0" xfId="0" applyFont="1" applyFill="1" applyAlignment="1">
      <alignment horizontal="left" vertical="center"/>
    </xf>
    <xf numFmtId="0" fontId="30" fillId="10" borderId="0" xfId="0" applyFont="1" applyFill="1" applyAlignment="1">
      <alignment horizontal="center" vertical="center"/>
    </xf>
    <xf numFmtId="0" fontId="30" fillId="10" borderId="0" xfId="0" applyFont="1" applyFill="1"/>
    <xf numFmtId="2" fontId="30" fillId="8" borderId="45" xfId="0" applyNumberFormat="1" applyFont="1" applyFill="1" applyBorder="1" applyAlignment="1">
      <alignment horizontal="center" vertical="center"/>
    </xf>
    <xf numFmtId="0" fontId="3" fillId="2" borderId="7" xfId="6" applyFont="1" applyFill="1" applyBorder="1" applyAlignment="1">
      <alignment vertical="center"/>
    </xf>
    <xf numFmtId="0" fontId="3" fillId="2" borderId="7" xfId="6" applyFont="1" applyFill="1" applyBorder="1" applyAlignment="1">
      <alignment vertical="top"/>
    </xf>
    <xf numFmtId="0" fontId="7" fillId="2" borderId="7" xfId="6" applyFont="1" applyFill="1" applyBorder="1" applyAlignment="1">
      <alignment vertical="center"/>
    </xf>
    <xf numFmtId="0" fontId="16" fillId="2" borderId="0" xfId="6" applyFont="1" applyFill="1" applyAlignment="1">
      <alignment vertical="top"/>
    </xf>
    <xf numFmtId="0" fontId="3" fillId="2" borderId="27" xfId="6" applyFont="1" applyFill="1" applyBorder="1" applyAlignment="1">
      <alignment vertical="top"/>
    </xf>
    <xf numFmtId="0" fontId="7" fillId="2" borderId="35" xfId="6" applyFont="1" applyFill="1" applyBorder="1" applyAlignment="1">
      <alignment horizontal="center" vertical="center" textRotation="90"/>
    </xf>
    <xf numFmtId="0" fontId="0" fillId="2" borderId="11" xfId="0" applyFill="1" applyBorder="1"/>
    <xf numFmtId="0" fontId="0" fillId="2" borderId="12" xfId="0" applyFill="1" applyBorder="1"/>
    <xf numFmtId="0" fontId="0" fillId="2" borderId="13" xfId="0" applyFill="1" applyBorder="1"/>
    <xf numFmtId="0" fontId="3" fillId="2" borderId="2" xfId="6" applyFont="1" applyFill="1" applyBorder="1" applyAlignment="1">
      <alignment vertical="center"/>
    </xf>
    <xf numFmtId="0" fontId="3" fillId="2" borderId="17" xfId="6" applyFont="1" applyFill="1" applyBorder="1" applyAlignment="1">
      <alignment vertical="center"/>
    </xf>
    <xf numFmtId="0" fontId="3" fillId="2" borderId="4" xfId="6" applyFont="1" applyFill="1" applyBorder="1" applyAlignment="1">
      <alignment vertical="center"/>
    </xf>
    <xf numFmtId="0" fontId="3" fillId="2" borderId="10" xfId="6" applyFont="1" applyFill="1" applyBorder="1" applyAlignment="1" applyProtection="1">
      <alignment horizontal="center" vertical="center"/>
      <protection locked="0"/>
    </xf>
    <xf numFmtId="0" fontId="3" fillId="2" borderId="7" xfId="6" applyFont="1" applyFill="1" applyBorder="1" applyAlignment="1" applyProtection="1">
      <alignment horizontal="center" vertical="center"/>
      <protection locked="0"/>
    </xf>
    <xf numFmtId="0" fontId="3" fillId="2" borderId="14" xfId="6" applyFont="1" applyFill="1" applyBorder="1" applyAlignment="1" applyProtection="1">
      <alignment horizontal="center" vertical="center"/>
      <protection locked="0"/>
    </xf>
    <xf numFmtId="0" fontId="16" fillId="2" borderId="11" xfId="6" applyFont="1" applyFill="1" applyBorder="1" applyAlignment="1" applyProtection="1">
      <alignment horizontal="center" vertical="center"/>
      <protection locked="0"/>
    </xf>
    <xf numFmtId="0" fontId="16" fillId="2" borderId="12" xfId="6" applyFont="1" applyFill="1" applyBorder="1" applyAlignment="1" applyProtection="1">
      <alignment horizontal="center" vertical="center"/>
      <protection locked="0"/>
    </xf>
    <xf numFmtId="0" fontId="16" fillId="2" borderId="13" xfId="6" applyFont="1" applyFill="1" applyBorder="1" applyAlignment="1" applyProtection="1">
      <alignment horizontal="center" vertical="center"/>
      <protection locked="0"/>
    </xf>
    <xf numFmtId="0" fontId="14" fillId="2" borderId="33" xfId="6" applyFont="1" applyFill="1" applyBorder="1" applyAlignment="1" applyProtection="1">
      <alignment horizontal="center" vertical="center" wrapText="1"/>
      <protection locked="0"/>
    </xf>
    <xf numFmtId="0" fontId="14" fillId="2" borderId="18" xfId="6" applyFont="1" applyFill="1" applyBorder="1" applyAlignment="1" applyProtection="1">
      <alignment horizontal="center" vertical="center" wrapText="1"/>
      <protection locked="0"/>
    </xf>
    <xf numFmtId="0" fontId="7" fillId="2" borderId="0" xfId="6" applyFont="1" applyFill="1" applyAlignment="1">
      <alignment vertical="center" wrapText="1"/>
    </xf>
    <xf numFmtId="0" fontId="7" fillId="2" borderId="0" xfId="6" applyFont="1" applyFill="1" applyAlignment="1">
      <alignment horizontal="left" vertical="center" wrapText="1"/>
    </xf>
    <xf numFmtId="0" fontId="0" fillId="2" borderId="5" xfId="0" applyFill="1" applyBorder="1" applyProtection="1">
      <protection locked="0"/>
    </xf>
    <xf numFmtId="0" fontId="0" fillId="2" borderId="0" xfId="0" applyFill="1" applyProtection="1">
      <protection locked="0"/>
    </xf>
    <xf numFmtId="0" fontId="16" fillId="2" borderId="0" xfId="6" applyFont="1" applyFill="1" applyAlignment="1">
      <alignment vertical="center"/>
    </xf>
    <xf numFmtId="0" fontId="7" fillId="2" borderId="0" xfId="6" applyFont="1" applyFill="1" applyAlignment="1">
      <alignment vertical="center"/>
    </xf>
    <xf numFmtId="0" fontId="12" fillId="2" borderId="0" xfId="6" applyFont="1" applyFill="1" applyAlignment="1">
      <alignment vertical="center"/>
    </xf>
    <xf numFmtId="0" fontId="3" fillId="2" borderId="27" xfId="6" applyFont="1" applyFill="1" applyBorder="1" applyAlignment="1">
      <alignment horizontal="center" vertical="center"/>
    </xf>
    <xf numFmtId="0" fontId="7" fillId="2" borderId="18" xfId="6" applyFont="1" applyFill="1" applyBorder="1" applyAlignment="1" applyProtection="1">
      <alignment horizontal="center" vertical="center"/>
      <protection locked="0"/>
    </xf>
    <xf numFmtId="0" fontId="3" fillId="2" borderId="27" xfId="6" applyFont="1" applyFill="1" applyBorder="1" applyAlignment="1">
      <alignment vertical="center"/>
    </xf>
    <xf numFmtId="0" fontId="3" fillId="2" borderId="8" xfId="6" applyFont="1" applyFill="1" applyBorder="1" applyAlignment="1">
      <alignment vertical="center"/>
    </xf>
    <xf numFmtId="0" fontId="7" fillId="2" borderId="3" xfId="6" applyFont="1" applyFill="1" applyBorder="1" applyAlignment="1" applyProtection="1">
      <alignment horizontal="center" vertical="center"/>
      <protection locked="0"/>
    </xf>
    <xf numFmtId="0" fontId="16" fillId="2" borderId="6" xfId="6" applyFont="1" applyFill="1" applyBorder="1" applyAlignment="1">
      <alignment vertical="center"/>
    </xf>
    <xf numFmtId="0" fontId="16" fillId="2" borderId="9" xfId="6" applyFont="1" applyFill="1" applyBorder="1" applyAlignment="1">
      <alignment horizontal="left" vertical="center"/>
    </xf>
    <xf numFmtId="2" fontId="1" fillId="7" borderId="0" xfId="0" applyNumberFormat="1" applyFont="1" applyFill="1" applyAlignment="1">
      <alignment horizontal="center" vertical="center"/>
    </xf>
    <xf numFmtId="0" fontId="12" fillId="0" borderId="18" xfId="8" applyFont="1" applyBorder="1" applyAlignment="1">
      <alignment horizontal="left" vertical="center" wrapText="1"/>
    </xf>
    <xf numFmtId="0" fontId="12" fillId="0" borderId="18" xfId="8" applyFont="1" applyBorder="1" applyAlignment="1">
      <alignment wrapText="1"/>
    </xf>
    <xf numFmtId="167" fontId="15" fillId="0" borderId="28" xfId="0" applyNumberFormat="1" applyFont="1" applyBorder="1" applyAlignment="1">
      <alignment horizontal="center" vertical="center"/>
    </xf>
    <xf numFmtId="0" fontId="6" fillId="2" borderId="18" xfId="6" applyFont="1" applyFill="1" applyBorder="1" applyAlignment="1" applyProtection="1">
      <alignment horizontal="left" vertical="center" wrapText="1"/>
      <protection locked="0"/>
    </xf>
    <xf numFmtId="0" fontId="5" fillId="2" borderId="18" xfId="6" applyFont="1" applyFill="1" applyBorder="1" applyAlignment="1">
      <alignment horizontal="right" vertical="center" wrapText="1"/>
    </xf>
    <xf numFmtId="0" fontId="11" fillId="2" borderId="18" xfId="6" applyFont="1" applyFill="1" applyBorder="1" applyAlignment="1" applyProtection="1">
      <alignment horizontal="left" vertical="center" wrapText="1"/>
      <protection locked="0"/>
    </xf>
    <xf numFmtId="0" fontId="11" fillId="2" borderId="21" xfId="6" applyFont="1" applyFill="1" applyBorder="1" applyAlignment="1" applyProtection="1">
      <alignment horizontal="left" vertical="center" wrapText="1"/>
      <protection locked="0"/>
    </xf>
    <xf numFmtId="0" fontId="12" fillId="2" borderId="18" xfId="6" applyFont="1" applyFill="1" applyBorder="1" applyAlignment="1" applyProtection="1">
      <alignment horizontal="left" vertical="center" wrapText="1"/>
      <protection locked="0"/>
    </xf>
    <xf numFmtId="0" fontId="12" fillId="2" borderId="21" xfId="6" applyFont="1" applyFill="1" applyBorder="1" applyAlignment="1" applyProtection="1">
      <alignment horizontal="left" vertical="center" wrapText="1"/>
      <protection locked="0"/>
    </xf>
    <xf numFmtId="0" fontId="35" fillId="0" borderId="11" xfId="6" applyFont="1" applyBorder="1" applyAlignment="1">
      <alignment horizontal="right" vertical="center" wrapText="1"/>
    </xf>
    <xf numFmtId="0" fontId="35" fillId="0" borderId="12" xfId="6" applyFont="1" applyBorder="1" applyAlignment="1">
      <alignment horizontal="right" vertical="center" wrapText="1"/>
    </xf>
    <xf numFmtId="0" fontId="35" fillId="0" borderId="13" xfId="6" applyFont="1" applyBorder="1" applyAlignment="1">
      <alignment horizontal="right" vertical="center" wrapText="1"/>
    </xf>
    <xf numFmtId="0" fontId="4" fillId="0" borderId="51" xfId="6" applyFont="1" applyBorder="1" applyAlignment="1">
      <alignment horizontal="center" vertical="center"/>
    </xf>
    <xf numFmtId="0" fontId="5" fillId="0" borderId="51" xfId="6" applyFont="1" applyBorder="1" applyAlignment="1">
      <alignment horizontal="center" vertical="center" wrapText="1"/>
    </xf>
    <xf numFmtId="14" fontId="6" fillId="0" borderId="51" xfId="6" applyNumberFormat="1" applyFont="1" applyBorder="1" applyAlignment="1" applyProtection="1">
      <alignment horizontal="center" vertical="center"/>
      <protection locked="0"/>
    </xf>
    <xf numFmtId="0" fontId="6" fillId="0" borderId="51" xfId="6" applyFont="1" applyBorder="1" applyAlignment="1" applyProtection="1">
      <alignment horizontal="center" vertical="center"/>
      <protection locked="0"/>
    </xf>
    <xf numFmtId="0" fontId="7" fillId="0" borderId="10" xfId="6" applyFont="1" applyBorder="1" applyAlignment="1">
      <alignment horizontal="center" vertical="center" textRotation="90"/>
    </xf>
    <xf numFmtId="0" fontId="7" fillId="0" borderId="5" xfId="6" applyFont="1" applyBorder="1" applyAlignment="1">
      <alignment horizontal="center" vertical="center" textRotation="90"/>
    </xf>
    <xf numFmtId="0" fontId="7" fillId="0" borderId="53" xfId="6" applyFont="1" applyBorder="1" applyAlignment="1">
      <alignment horizontal="center" vertical="center" textRotation="90"/>
    </xf>
    <xf numFmtId="0" fontId="5" fillId="2" borderId="2" xfId="6" applyFont="1" applyFill="1" applyBorder="1" applyAlignment="1">
      <alignment horizontal="right" vertical="center" wrapText="1"/>
    </xf>
    <xf numFmtId="0" fontId="5" fillId="2" borderId="1" xfId="6" applyFont="1" applyFill="1" applyBorder="1" applyAlignment="1">
      <alignment horizontal="right" vertical="center" wrapText="1"/>
    </xf>
    <xf numFmtId="0" fontId="8" fillId="2" borderId="1" xfId="6" applyFont="1" applyFill="1" applyBorder="1" applyAlignment="1" applyProtection="1">
      <alignment horizontal="left" vertical="center" wrapText="1"/>
      <protection locked="0"/>
    </xf>
    <xf numFmtId="0" fontId="3" fillId="2" borderId="1" xfId="6" applyFont="1" applyFill="1" applyBorder="1" applyAlignment="1" applyProtection="1">
      <alignment horizontal="left" vertical="center" wrapText="1"/>
      <protection locked="0"/>
    </xf>
    <xf numFmtId="0" fontId="9" fillId="2" borderId="1" xfId="6" applyFont="1" applyFill="1" applyBorder="1" applyAlignment="1" applyProtection="1">
      <alignment horizontal="left" vertical="center" wrapText="1"/>
      <protection locked="0"/>
    </xf>
    <xf numFmtId="0" fontId="10" fillId="2" borderId="1" xfId="6" applyFont="1" applyFill="1" applyBorder="1" applyAlignment="1" applyProtection="1">
      <alignment horizontal="left" vertical="center" wrapText="1"/>
      <protection locked="0"/>
    </xf>
    <xf numFmtId="0" fontId="10" fillId="2" borderId="42" xfId="6" applyFont="1" applyFill="1" applyBorder="1" applyAlignment="1" applyProtection="1">
      <alignment horizontal="left" vertical="center" wrapText="1"/>
      <protection locked="0"/>
    </xf>
    <xf numFmtId="0" fontId="5" fillId="2" borderId="17" xfId="6" applyFont="1" applyFill="1" applyBorder="1" applyAlignment="1">
      <alignment horizontal="right" vertical="center" wrapText="1"/>
    </xf>
    <xf numFmtId="0" fontId="5" fillId="2" borderId="4" xfId="6" applyFont="1" applyFill="1" applyBorder="1" applyAlignment="1">
      <alignment horizontal="right" vertical="center" wrapText="1"/>
    </xf>
    <xf numFmtId="0" fontId="5" fillId="2" borderId="3" xfId="6" applyFont="1" applyFill="1" applyBorder="1" applyAlignment="1">
      <alignment horizontal="right" vertical="center" wrapText="1"/>
    </xf>
    <xf numFmtId="0" fontId="6" fillId="2" borderId="3" xfId="6" applyFont="1" applyFill="1" applyBorder="1" applyAlignment="1" applyProtection="1">
      <alignment horizontal="left" vertical="center" wrapText="1"/>
      <protection locked="0"/>
    </xf>
    <xf numFmtId="0" fontId="13" fillId="2" borderId="3" xfId="7" applyFill="1" applyBorder="1" applyAlignment="1" applyProtection="1">
      <alignment horizontal="left" vertical="center" wrapText="1"/>
      <protection locked="0"/>
    </xf>
    <xf numFmtId="0" fontId="12" fillId="2" borderId="3" xfId="6" applyFont="1" applyFill="1" applyBorder="1" applyAlignment="1" applyProtection="1">
      <alignment horizontal="left" vertical="center" wrapText="1"/>
      <protection locked="0"/>
    </xf>
    <xf numFmtId="0" fontId="12" fillId="2" borderId="46" xfId="6" applyFont="1" applyFill="1" applyBorder="1" applyAlignment="1" applyProtection="1">
      <alignment horizontal="left" vertical="center" wrapText="1"/>
      <protection locked="0"/>
    </xf>
    <xf numFmtId="0" fontId="10" fillId="2" borderId="0" xfId="6" applyFont="1" applyFill="1" applyAlignment="1">
      <alignment horizontal="center" vertical="center" wrapText="1"/>
    </xf>
    <xf numFmtId="0" fontId="10" fillId="2" borderId="27" xfId="6" applyFont="1" applyFill="1" applyBorder="1" applyAlignment="1">
      <alignment horizontal="center" vertical="center" wrapText="1"/>
    </xf>
    <xf numFmtId="0" fontId="7" fillId="0" borderId="52" xfId="6" applyFont="1" applyBorder="1" applyAlignment="1">
      <alignment horizontal="center" vertical="center" textRotation="90"/>
    </xf>
    <xf numFmtId="0" fontId="5" fillId="2" borderId="2" xfId="6" applyFont="1" applyFill="1" applyBorder="1" applyAlignment="1">
      <alignment horizontal="center" vertical="center"/>
    </xf>
    <xf numFmtId="0" fontId="5" fillId="2" borderId="1" xfId="6" applyFont="1" applyFill="1" applyBorder="1" applyAlignment="1">
      <alignment horizontal="center" vertical="center"/>
    </xf>
    <xf numFmtId="0" fontId="5" fillId="2" borderId="4" xfId="6" applyFont="1" applyFill="1" applyBorder="1" applyAlignment="1">
      <alignment horizontal="center" vertical="center"/>
    </xf>
    <xf numFmtId="0" fontId="5" fillId="2" borderId="3" xfId="6" applyFont="1" applyFill="1" applyBorder="1" applyAlignment="1">
      <alignment horizontal="center" vertical="center"/>
    </xf>
    <xf numFmtId="0" fontId="12" fillId="2" borderId="1" xfId="6" applyFont="1" applyFill="1" applyBorder="1" applyAlignment="1">
      <alignment horizontal="left" vertical="center" wrapText="1"/>
    </xf>
    <xf numFmtId="0" fontId="12" fillId="2" borderId="1" xfId="6" applyFont="1" applyFill="1" applyBorder="1" applyAlignment="1">
      <alignment horizontal="left" vertical="center"/>
    </xf>
    <xf numFmtId="0" fontId="12" fillId="2" borderId="42" xfId="6" applyFont="1" applyFill="1" applyBorder="1" applyAlignment="1">
      <alignment horizontal="left" vertical="center"/>
    </xf>
    <xf numFmtId="0" fontId="12" fillId="2" borderId="3" xfId="6" applyFont="1" applyFill="1" applyBorder="1" applyAlignment="1">
      <alignment horizontal="left" vertical="center" wrapText="1"/>
    </xf>
    <xf numFmtId="0" fontId="12" fillId="2" borderId="46" xfId="6" applyFont="1" applyFill="1" applyBorder="1" applyAlignment="1">
      <alignment horizontal="left" vertical="center" wrapText="1"/>
    </xf>
    <xf numFmtId="0" fontId="5" fillId="2" borderId="45" xfId="6" applyFont="1" applyFill="1" applyBorder="1" applyAlignment="1">
      <alignment horizontal="center" vertical="center"/>
    </xf>
    <xf numFmtId="0" fontId="5" fillId="2" borderId="33" xfId="6" applyFont="1" applyFill="1" applyBorder="1" applyAlignment="1">
      <alignment horizontal="center" vertical="center"/>
    </xf>
    <xf numFmtId="0" fontId="12" fillId="2" borderId="56" xfId="6" applyFont="1" applyFill="1" applyBorder="1" applyAlignment="1">
      <alignment horizontal="center" vertical="center" wrapText="1"/>
    </xf>
    <xf numFmtId="0" fontId="12" fillId="2" borderId="48" xfId="6" applyFont="1" applyFill="1" applyBorder="1" applyAlignment="1">
      <alignment horizontal="center" vertical="center" wrapText="1"/>
    </xf>
    <xf numFmtId="0" fontId="12" fillId="2" borderId="6" xfId="6" applyFont="1" applyFill="1" applyBorder="1" applyAlignment="1">
      <alignment horizontal="center" vertical="center" wrapText="1"/>
    </xf>
    <xf numFmtId="0" fontId="12" fillId="2" borderId="33" xfId="6" applyFont="1" applyFill="1" applyBorder="1" applyAlignment="1">
      <alignment horizontal="center" vertical="center" wrapText="1"/>
    </xf>
    <xf numFmtId="0" fontId="12" fillId="2" borderId="34" xfId="6" applyFont="1" applyFill="1" applyBorder="1" applyAlignment="1">
      <alignment horizontal="center" vertical="center" wrapText="1"/>
    </xf>
    <xf numFmtId="0" fontId="12" fillId="2" borderId="5" xfId="6" applyFont="1" applyFill="1" applyBorder="1" applyAlignment="1">
      <alignment horizontal="center" vertical="center" wrapText="1"/>
    </xf>
    <xf numFmtId="0" fontId="12" fillId="2" borderId="0" xfId="6" applyFont="1" applyFill="1" applyAlignment="1">
      <alignment horizontal="center" vertical="center" wrapText="1"/>
    </xf>
    <xf numFmtId="0" fontId="15" fillId="2" borderId="0" xfId="0" applyFont="1" applyFill="1" applyAlignment="1">
      <alignment horizontal="center" vertical="center"/>
    </xf>
    <xf numFmtId="0" fontId="5" fillId="2" borderId="18" xfId="6" applyFont="1" applyFill="1" applyBorder="1" applyAlignment="1">
      <alignment horizontal="center" vertical="center" wrapText="1"/>
    </xf>
    <xf numFmtId="0" fontId="3" fillId="2" borderId="18" xfId="6" applyFont="1" applyFill="1" applyBorder="1" applyAlignment="1" applyProtection="1">
      <alignment horizontal="center" vertical="center"/>
      <protection locked="0"/>
    </xf>
    <xf numFmtId="0" fontId="3" fillId="2" borderId="21" xfId="6" applyFont="1" applyFill="1" applyBorder="1" applyAlignment="1" applyProtection="1">
      <alignment horizontal="center" vertical="center"/>
      <protection locked="0"/>
    </xf>
    <xf numFmtId="0" fontId="3" fillId="2" borderId="10" xfId="6" applyFont="1" applyFill="1" applyBorder="1" applyAlignment="1" applyProtection="1">
      <alignment horizontal="center" vertical="center" wrapText="1"/>
      <protection locked="0"/>
    </xf>
    <xf numFmtId="0" fontId="3" fillId="2" borderId="7" xfId="6" applyFont="1" applyFill="1" applyBorder="1" applyAlignment="1" applyProtection="1">
      <alignment horizontal="center" vertical="center" wrapText="1"/>
      <protection locked="0"/>
    </xf>
    <xf numFmtId="0" fontId="3" fillId="2" borderId="14" xfId="6" applyFont="1" applyFill="1" applyBorder="1" applyAlignment="1" applyProtection="1">
      <alignment horizontal="center" vertical="center" wrapText="1"/>
      <protection locked="0"/>
    </xf>
    <xf numFmtId="0" fontId="7" fillId="2" borderId="17" xfId="6" applyFont="1" applyFill="1" applyBorder="1" applyAlignment="1">
      <alignment horizontal="left" vertical="center" wrapText="1"/>
    </xf>
    <xf numFmtId="0" fontId="7" fillId="2" borderId="18" xfId="6" applyFont="1" applyFill="1" applyBorder="1" applyAlignment="1">
      <alignment horizontal="left" vertical="center" wrapText="1"/>
    </xf>
    <xf numFmtId="0" fontId="10" fillId="2" borderId="0" xfId="0" applyFont="1" applyFill="1" applyAlignment="1">
      <alignment horizontal="center" vertical="center"/>
    </xf>
    <xf numFmtId="0" fontId="12" fillId="2" borderId="0" xfId="0" applyFont="1" applyFill="1" applyAlignment="1">
      <alignment horizontal="center" vertical="center"/>
    </xf>
    <xf numFmtId="0" fontId="12" fillId="2" borderId="18" xfId="6" applyFont="1" applyFill="1" applyBorder="1" applyAlignment="1">
      <alignment horizontal="center" vertical="center"/>
    </xf>
    <xf numFmtId="0" fontId="3" fillId="2" borderId="5" xfId="6" applyFont="1" applyFill="1" applyBorder="1" applyAlignment="1">
      <alignment horizontal="center" vertical="center"/>
    </xf>
    <xf numFmtId="0" fontId="3" fillId="2" borderId="0" xfId="6" applyFont="1" applyFill="1" applyAlignment="1">
      <alignment horizontal="center" vertical="center"/>
    </xf>
    <xf numFmtId="0" fontId="3" fillId="2" borderId="27" xfId="6" applyFont="1" applyFill="1" applyBorder="1" applyAlignment="1">
      <alignment horizontal="center" vertical="center"/>
    </xf>
    <xf numFmtId="0" fontId="7" fillId="2" borderId="5" xfId="6" applyFont="1" applyFill="1" applyBorder="1" applyAlignment="1">
      <alignment horizontal="left" vertical="center"/>
    </xf>
    <xf numFmtId="0" fontId="7" fillId="2" borderId="0" xfId="6" applyFont="1" applyFill="1" applyAlignment="1">
      <alignment horizontal="left" vertical="center"/>
    </xf>
    <xf numFmtId="0" fontId="7" fillId="2" borderId="27" xfId="6" applyFont="1" applyFill="1" applyBorder="1" applyAlignment="1">
      <alignment horizontal="left" vertical="center"/>
    </xf>
    <xf numFmtId="0" fontId="7" fillId="2" borderId="5" xfId="6" applyFont="1" applyFill="1" applyBorder="1" applyAlignment="1">
      <alignment horizontal="center" vertical="center"/>
    </xf>
    <xf numFmtId="0" fontId="7" fillId="2" borderId="0" xfId="6" applyFont="1" applyFill="1" applyAlignment="1">
      <alignment horizontal="center" vertical="center"/>
    </xf>
    <xf numFmtId="0" fontId="12" fillId="2" borderId="0" xfId="6" applyFont="1" applyFill="1" applyAlignment="1">
      <alignment horizontal="center" vertical="center"/>
    </xf>
    <xf numFmtId="17" fontId="3" fillId="2" borderId="18" xfId="6" applyNumberFormat="1" applyFont="1" applyFill="1" applyBorder="1" applyAlignment="1" applyProtection="1">
      <alignment horizontal="center" vertical="center"/>
      <protection locked="0"/>
    </xf>
    <xf numFmtId="0" fontId="12" fillId="2" borderId="5" xfId="6" applyFont="1" applyFill="1" applyBorder="1" applyAlignment="1">
      <alignment horizontal="center" vertical="center"/>
    </xf>
    <xf numFmtId="0" fontId="3" fillId="2" borderId="1" xfId="6" applyFont="1" applyFill="1" applyBorder="1" applyAlignment="1" applyProtection="1">
      <alignment horizontal="left" vertical="center"/>
      <protection locked="0"/>
    </xf>
    <xf numFmtId="0" fontId="3" fillId="2" borderId="42" xfId="6" applyFont="1" applyFill="1" applyBorder="1" applyAlignment="1" applyProtection="1">
      <alignment horizontal="left" vertical="center"/>
      <protection locked="0"/>
    </xf>
    <xf numFmtId="0" fontId="3" fillId="2" borderId="18" xfId="6" applyFont="1" applyFill="1" applyBorder="1" applyAlignment="1" applyProtection="1">
      <alignment horizontal="left" vertical="center"/>
      <protection locked="0"/>
    </xf>
    <xf numFmtId="0" fontId="3" fillId="2" borderId="21" xfId="6" applyFont="1" applyFill="1" applyBorder="1" applyAlignment="1" applyProtection="1">
      <alignment horizontal="left" vertical="center"/>
      <protection locked="0"/>
    </xf>
    <xf numFmtId="0" fontId="3" fillId="2" borderId="3" xfId="6" applyFont="1" applyFill="1" applyBorder="1" applyAlignment="1" applyProtection="1">
      <alignment horizontal="left" vertical="center"/>
      <protection locked="0"/>
    </xf>
    <xf numFmtId="0" fontId="3" fillId="2" borderId="46" xfId="6" applyFont="1" applyFill="1" applyBorder="1" applyAlignment="1" applyProtection="1">
      <alignment horizontal="left" vertical="center"/>
      <protection locked="0"/>
    </xf>
    <xf numFmtId="0" fontId="7" fillId="3" borderId="10" xfId="6" applyFont="1" applyFill="1" applyBorder="1" applyAlignment="1">
      <alignment horizontal="left" vertical="center"/>
    </xf>
    <xf numFmtId="0" fontId="7" fillId="3" borderId="7" xfId="6" applyFont="1" applyFill="1" applyBorder="1" applyAlignment="1">
      <alignment horizontal="left" vertical="center"/>
    </xf>
    <xf numFmtId="0" fontId="7" fillId="3" borderId="14" xfId="6" applyFont="1" applyFill="1" applyBorder="1" applyAlignment="1">
      <alignment horizontal="left" vertical="center"/>
    </xf>
    <xf numFmtId="0" fontId="7" fillId="3" borderId="8" xfId="6" applyFont="1" applyFill="1" applyBorder="1" applyAlignment="1">
      <alignment horizontal="left" vertical="center"/>
    </xf>
    <xf numFmtId="0" fontId="7" fillId="3" borderId="6" xfId="6" applyFont="1" applyFill="1" applyBorder="1" applyAlignment="1">
      <alignment horizontal="left" vertical="center"/>
    </xf>
    <xf numFmtId="0" fontId="7" fillId="3" borderId="9" xfId="6" applyFont="1" applyFill="1" applyBorder="1" applyAlignment="1">
      <alignment horizontal="left" vertical="center"/>
    </xf>
    <xf numFmtId="0" fontId="7" fillId="3" borderId="11" xfId="6" applyFont="1" applyFill="1" applyBorder="1" applyAlignment="1">
      <alignment horizontal="center" vertical="center"/>
    </xf>
    <xf numFmtId="0" fontId="7" fillId="3" borderId="12" xfId="6" applyFont="1" applyFill="1" applyBorder="1" applyAlignment="1">
      <alignment horizontal="center" vertical="center"/>
    </xf>
    <xf numFmtId="0" fontId="7" fillId="3" borderId="13" xfId="6" applyFont="1" applyFill="1" applyBorder="1" applyAlignment="1">
      <alignment horizontal="center" vertical="center"/>
    </xf>
    <xf numFmtId="0" fontId="7" fillId="3" borderId="2" xfId="6" applyFont="1" applyFill="1" applyBorder="1" applyAlignment="1">
      <alignment horizontal="center" vertical="center"/>
    </xf>
    <xf numFmtId="0" fontId="7" fillId="3" borderId="1" xfId="6" applyFont="1" applyFill="1" applyBorder="1" applyAlignment="1">
      <alignment horizontal="center" vertical="center"/>
    </xf>
    <xf numFmtId="0" fontId="7" fillId="3" borderId="42" xfId="6" applyFont="1" applyFill="1" applyBorder="1" applyAlignment="1">
      <alignment horizontal="center" vertical="center"/>
    </xf>
    <xf numFmtId="0" fontId="12" fillId="2" borderId="6" xfId="6" applyFont="1" applyFill="1" applyBorder="1" applyAlignment="1">
      <alignment horizontal="center" vertical="center"/>
    </xf>
    <xf numFmtId="0" fontId="3" fillId="0" borderId="53" xfId="6" applyFont="1" applyBorder="1" applyAlignment="1">
      <alignment horizontal="center" vertical="center"/>
    </xf>
    <xf numFmtId="0" fontId="6" fillId="0" borderId="10" xfId="6" applyFont="1" applyBorder="1" applyAlignment="1">
      <alignment horizontal="center" vertical="center" wrapText="1"/>
    </xf>
    <xf numFmtId="0" fontId="6" fillId="0" borderId="7" xfId="6" applyFont="1" applyBorder="1" applyAlignment="1">
      <alignment horizontal="center" vertical="center" wrapText="1"/>
    </xf>
    <xf numFmtId="0" fontId="6" fillId="0" borderId="14" xfId="6" applyFont="1" applyBorder="1" applyAlignment="1">
      <alignment horizontal="center" vertical="center" wrapText="1"/>
    </xf>
    <xf numFmtId="0" fontId="6" fillId="0" borderId="5" xfId="6" applyFont="1" applyBorder="1" applyAlignment="1">
      <alignment horizontal="center" vertical="center" wrapText="1"/>
    </xf>
    <xf numFmtId="0" fontId="6" fillId="0" borderId="0" xfId="6" applyFont="1" applyAlignment="1">
      <alignment horizontal="center" vertical="center" wrapText="1"/>
    </xf>
    <xf numFmtId="0" fontId="6" fillId="0" borderId="27" xfId="6" applyFont="1" applyBorder="1" applyAlignment="1">
      <alignment horizontal="center" vertical="center" wrapText="1"/>
    </xf>
    <xf numFmtId="0" fontId="6" fillId="0" borderId="8" xfId="6" applyFont="1" applyBorder="1" applyAlignment="1">
      <alignment horizontal="center" vertical="center" wrapText="1"/>
    </xf>
    <xf numFmtId="0" fontId="6" fillId="0" borderId="6" xfId="6" applyFont="1" applyBorder="1" applyAlignment="1">
      <alignment horizontal="center" vertical="center" wrapText="1"/>
    </xf>
    <xf numFmtId="0" fontId="6" fillId="0" borderId="9" xfId="6" applyFont="1" applyBorder="1" applyAlignment="1">
      <alignment horizontal="center" vertical="center" wrapText="1"/>
    </xf>
    <xf numFmtId="0" fontId="17" fillId="2" borderId="10" xfId="6" applyFont="1" applyFill="1" applyBorder="1" applyAlignment="1" applyProtection="1">
      <alignment horizontal="center" vertical="center"/>
      <protection locked="0"/>
    </xf>
    <xf numFmtId="0" fontId="17" fillId="2" borderId="7" xfId="6" applyFont="1" applyFill="1" applyBorder="1" applyAlignment="1" applyProtection="1">
      <alignment horizontal="center" vertical="center"/>
      <protection locked="0"/>
    </xf>
    <xf numFmtId="0" fontId="17" fillId="2" borderId="14" xfId="6" applyFont="1" applyFill="1" applyBorder="1" applyAlignment="1" applyProtection="1">
      <alignment horizontal="center" vertical="center"/>
      <protection locked="0"/>
    </xf>
    <xf numFmtId="0" fontId="7" fillId="2" borderId="8" xfId="6" applyFont="1" applyFill="1" applyBorder="1" applyAlignment="1">
      <alignment horizontal="left" vertical="center"/>
    </xf>
    <xf numFmtId="0" fontId="7" fillId="2" borderId="6" xfId="6" applyFont="1" applyFill="1" applyBorder="1" applyAlignment="1">
      <alignment horizontal="left" vertical="center"/>
    </xf>
    <xf numFmtId="0" fontId="7" fillId="2" borderId="9" xfId="6" applyFont="1" applyFill="1" applyBorder="1" applyAlignment="1">
      <alignment horizontal="left" vertical="center"/>
    </xf>
    <xf numFmtId="0" fontId="7" fillId="0" borderId="18" xfId="6" applyFont="1" applyBorder="1" applyAlignment="1" applyProtection="1">
      <alignment horizontal="left" vertical="center"/>
      <protection locked="0"/>
    </xf>
    <xf numFmtId="0" fontId="7" fillId="0" borderId="21" xfId="6" applyFont="1" applyBorder="1" applyAlignment="1" applyProtection="1">
      <alignment horizontal="left" vertical="center"/>
      <protection locked="0"/>
    </xf>
    <xf numFmtId="2" fontId="4" fillId="3" borderId="11" xfId="6" applyNumberFormat="1" applyFont="1" applyFill="1" applyBorder="1" applyAlignment="1">
      <alignment horizontal="center" vertical="center"/>
    </xf>
    <xf numFmtId="2" fontId="4" fillId="3" borderId="12" xfId="6" applyNumberFormat="1" applyFont="1" applyFill="1" applyBorder="1" applyAlignment="1">
      <alignment horizontal="center" vertical="center"/>
    </xf>
    <xf numFmtId="2" fontId="4" fillId="3" borderId="13" xfId="6" applyNumberFormat="1" applyFont="1" applyFill="1" applyBorder="1" applyAlignment="1">
      <alignment horizontal="center" vertical="center"/>
    </xf>
    <xf numFmtId="0" fontId="7" fillId="8" borderId="4" xfId="6" applyFont="1" applyFill="1" applyBorder="1" applyAlignment="1">
      <alignment horizontal="center" vertical="center"/>
    </xf>
    <xf numFmtId="0" fontId="7" fillId="8" borderId="3" xfId="6" applyFont="1" applyFill="1" applyBorder="1" applyAlignment="1">
      <alignment horizontal="center" vertical="center"/>
    </xf>
    <xf numFmtId="0" fontId="7" fillId="3" borderId="3" xfId="6" applyFont="1" applyFill="1" applyBorder="1" applyAlignment="1">
      <alignment horizontal="center" vertical="center"/>
    </xf>
    <xf numFmtId="0" fontId="7" fillId="3" borderId="46" xfId="6" applyFont="1" applyFill="1" applyBorder="1" applyAlignment="1">
      <alignment horizontal="center" vertical="center"/>
    </xf>
    <xf numFmtId="0" fontId="5" fillId="0" borderId="17" xfId="6" applyFont="1" applyBorder="1" applyAlignment="1">
      <alignment horizontal="left" vertical="center"/>
    </xf>
    <xf numFmtId="0" fontId="5" fillId="0" borderId="18" xfId="6" applyFont="1" applyBorder="1" applyAlignment="1">
      <alignment horizontal="left" vertical="center"/>
    </xf>
    <xf numFmtId="0" fontId="13" fillId="0" borderId="18" xfId="7" applyBorder="1" applyAlignment="1" applyProtection="1">
      <alignment horizontal="left" vertical="center"/>
      <protection locked="0"/>
    </xf>
    <xf numFmtId="0" fontId="20" fillId="3" borderId="10" xfId="6" applyFont="1" applyFill="1" applyBorder="1" applyAlignment="1">
      <alignment horizontal="center" vertical="center"/>
    </xf>
    <xf numFmtId="0" fontId="20" fillId="3" borderId="7" xfId="6" applyFont="1" applyFill="1" applyBorder="1" applyAlignment="1">
      <alignment horizontal="center" vertical="center"/>
    </xf>
    <xf numFmtId="0" fontId="20" fillId="3" borderId="14" xfId="6" applyFont="1" applyFill="1" applyBorder="1" applyAlignment="1">
      <alignment horizontal="center" vertical="center"/>
    </xf>
    <xf numFmtId="0" fontId="20" fillId="3" borderId="8" xfId="6" applyFont="1" applyFill="1" applyBorder="1" applyAlignment="1">
      <alignment horizontal="center" vertical="center"/>
    </xf>
    <xf numFmtId="0" fontId="20" fillId="3" borderId="6" xfId="6" applyFont="1" applyFill="1" applyBorder="1" applyAlignment="1">
      <alignment horizontal="center" vertical="center"/>
    </xf>
    <xf numFmtId="0" fontId="20" fillId="3" borderId="9" xfId="6" applyFont="1" applyFill="1" applyBorder="1" applyAlignment="1">
      <alignment horizontal="center" vertical="center"/>
    </xf>
    <xf numFmtId="0" fontId="21" fillId="5" borderId="17" xfId="6" applyFont="1" applyFill="1" applyBorder="1" applyAlignment="1">
      <alignment horizontal="center" vertical="center"/>
    </xf>
    <xf numFmtId="0" fontId="21" fillId="5" borderId="18" xfId="6" applyFont="1" applyFill="1" applyBorder="1" applyAlignment="1">
      <alignment horizontal="center" vertical="center"/>
    </xf>
    <xf numFmtId="0" fontId="7" fillId="3" borderId="18" xfId="6" applyFont="1" applyFill="1" applyBorder="1" applyAlignment="1">
      <alignment horizontal="center" vertical="center"/>
    </xf>
    <xf numFmtId="0" fontId="7" fillId="3" borderId="21" xfId="6" applyFont="1" applyFill="1" applyBorder="1" applyAlignment="1">
      <alignment horizontal="center" vertical="center"/>
    </xf>
    <xf numFmtId="0" fontId="5" fillId="0" borderId="2" xfId="6" applyFont="1" applyBorder="1" applyAlignment="1">
      <alignment horizontal="left" vertical="center"/>
    </xf>
    <xf numFmtId="0" fontId="5" fillId="0" borderId="1" xfId="6" applyFont="1" applyBorder="1" applyAlignment="1">
      <alignment horizontal="left" vertical="center"/>
    </xf>
    <xf numFmtId="0" fontId="7" fillId="0" borderId="1" xfId="6" applyFont="1" applyBorder="1" applyAlignment="1" applyProtection="1">
      <alignment horizontal="left" vertical="center"/>
      <protection locked="0"/>
    </xf>
    <xf numFmtId="0" fontId="7" fillId="0" borderId="42" xfId="6" applyFont="1" applyBorder="1" applyAlignment="1" applyProtection="1">
      <alignment horizontal="left" vertical="center"/>
      <protection locked="0"/>
    </xf>
    <xf numFmtId="0" fontId="7" fillId="7" borderId="17" xfId="6" applyFont="1" applyFill="1" applyBorder="1" applyAlignment="1">
      <alignment horizontal="center" vertical="center"/>
    </xf>
    <xf numFmtId="0" fontId="7" fillId="7" borderId="18" xfId="6" applyFont="1" applyFill="1" applyBorder="1" applyAlignment="1">
      <alignment horizontal="center" vertical="center"/>
    </xf>
    <xf numFmtId="0" fontId="5" fillId="0" borderId="4" xfId="6" applyFont="1" applyBorder="1" applyAlignment="1">
      <alignment horizontal="left" vertical="center"/>
    </xf>
    <xf numFmtId="0" fontId="5" fillId="0" borderId="3" xfId="6" applyFont="1" applyBorder="1" applyAlignment="1">
      <alignment horizontal="left" vertical="center"/>
    </xf>
    <xf numFmtId="0" fontId="7" fillId="0" borderId="3" xfId="6" applyFont="1" applyBorder="1" applyAlignment="1" applyProtection="1">
      <alignment horizontal="left" vertical="center"/>
      <protection locked="0"/>
    </xf>
    <xf numFmtId="0" fontId="7" fillId="0" borderId="46" xfId="6" applyFont="1" applyBorder="1" applyAlignment="1" applyProtection="1">
      <alignment horizontal="left" vertical="center"/>
      <protection locked="0"/>
    </xf>
    <xf numFmtId="0" fontId="7" fillId="2" borderId="51" xfId="6" applyFont="1" applyFill="1" applyBorder="1" applyAlignment="1">
      <alignment horizontal="center" vertical="center" textRotation="90"/>
    </xf>
    <xf numFmtId="0" fontId="7" fillId="2" borderId="5" xfId="6" applyFont="1" applyFill="1" applyBorder="1" applyAlignment="1">
      <alignment horizontal="center" vertical="center" textRotation="90"/>
    </xf>
    <xf numFmtId="0" fontId="7" fillId="2" borderId="53" xfId="6" applyFont="1" applyFill="1" applyBorder="1" applyAlignment="1">
      <alignment horizontal="center" vertical="center" textRotation="90"/>
    </xf>
    <xf numFmtId="0" fontId="5" fillId="2" borderId="49" xfId="6" applyFont="1" applyFill="1" applyBorder="1" applyAlignment="1">
      <alignment horizontal="center" vertical="center"/>
    </xf>
    <xf numFmtId="0" fontId="5" fillId="2" borderId="42" xfId="6" applyFont="1" applyFill="1" applyBorder="1" applyAlignment="1">
      <alignment horizontal="center" vertical="center"/>
    </xf>
    <xf numFmtId="0" fontId="7" fillId="0" borderId="51" xfId="6" applyFont="1" applyBorder="1" applyAlignment="1">
      <alignment horizontal="center" vertical="center" textRotation="90"/>
    </xf>
    <xf numFmtId="0" fontId="3" fillId="2" borderId="17" xfId="6" applyFont="1" applyFill="1" applyBorder="1" applyAlignment="1">
      <alignment horizontal="center" vertical="center"/>
    </xf>
    <xf numFmtId="0" fontId="3" fillId="2" borderId="18" xfId="6" applyFont="1" applyFill="1" applyBorder="1" applyAlignment="1">
      <alignment horizontal="center" vertical="center"/>
    </xf>
    <xf numFmtId="0" fontId="3" fillId="2" borderId="32" xfId="6" applyFont="1" applyFill="1" applyBorder="1" applyAlignment="1">
      <alignment horizontal="center" vertical="center"/>
    </xf>
    <xf numFmtId="0" fontId="3" fillId="2" borderId="4" xfId="6" applyFont="1" applyFill="1" applyBorder="1" applyAlignment="1">
      <alignment horizontal="center" vertical="center"/>
    </xf>
    <xf numFmtId="0" fontId="3" fillId="2" borderId="3" xfId="6" applyFont="1" applyFill="1" applyBorder="1" applyAlignment="1">
      <alignment horizontal="center" vertical="center"/>
    </xf>
    <xf numFmtId="0" fontId="3" fillId="2" borderId="50" xfId="6" applyFont="1" applyFill="1" applyBorder="1" applyAlignment="1">
      <alignment horizontal="center" vertical="center"/>
    </xf>
    <xf numFmtId="0" fontId="3" fillId="2" borderId="21" xfId="6" applyFont="1" applyFill="1" applyBorder="1" applyAlignment="1">
      <alignment horizontal="center" vertical="center"/>
    </xf>
    <xf numFmtId="0" fontId="3" fillId="2" borderId="46" xfId="6" applyFont="1" applyFill="1" applyBorder="1" applyAlignment="1">
      <alignment horizontal="center" vertical="center"/>
    </xf>
    <xf numFmtId="0" fontId="6" fillId="2" borderId="52" xfId="6" applyFont="1" applyFill="1" applyBorder="1" applyAlignment="1">
      <alignment horizontal="center" vertical="center"/>
    </xf>
    <xf numFmtId="0" fontId="3" fillId="0" borderId="42" xfId="6" applyFont="1" applyBorder="1" applyAlignment="1">
      <alignment horizontal="center" vertical="center" textRotation="90"/>
    </xf>
    <xf numFmtId="0" fontId="3" fillId="0" borderId="46" xfId="6" applyFont="1" applyBorder="1" applyAlignment="1">
      <alignment horizontal="center" vertical="center" textRotation="90"/>
    </xf>
    <xf numFmtId="0" fontId="12" fillId="0" borderId="10" xfId="6" applyFont="1" applyBorder="1" applyAlignment="1">
      <alignment horizontal="center" vertical="center" wrapText="1"/>
    </xf>
    <xf numFmtId="0" fontId="12" fillId="0" borderId="47" xfId="6" applyFont="1" applyBorder="1" applyAlignment="1">
      <alignment horizontal="center" vertical="center" wrapText="1"/>
    </xf>
    <xf numFmtId="0" fontId="12" fillId="0" borderId="8" xfId="6" applyFont="1" applyBorder="1" applyAlignment="1">
      <alignment horizontal="center" vertical="center" wrapText="1"/>
    </xf>
    <xf numFmtId="0" fontId="12" fillId="0" borderId="48" xfId="6" applyFont="1" applyBorder="1" applyAlignment="1">
      <alignment horizontal="center" vertical="center" wrapText="1"/>
    </xf>
    <xf numFmtId="0" fontId="3" fillId="0" borderId="54" xfId="6" applyFont="1" applyBorder="1" applyAlignment="1">
      <alignment horizontal="center" vertical="center" textRotation="90"/>
    </xf>
    <xf numFmtId="0" fontId="3" fillId="0" borderId="49" xfId="6" applyFont="1" applyBorder="1" applyAlignment="1">
      <alignment horizontal="center" vertical="center" textRotation="90"/>
    </xf>
    <xf numFmtId="0" fontId="3" fillId="0" borderId="50" xfId="6" applyFont="1" applyBorder="1" applyAlignment="1">
      <alignment horizontal="center" vertical="center" textRotation="90"/>
    </xf>
    <xf numFmtId="0" fontId="3" fillId="0" borderId="55" xfId="6" applyFont="1" applyBorder="1" applyAlignment="1">
      <alignment horizontal="center" vertical="center" textRotation="90"/>
    </xf>
    <xf numFmtId="0" fontId="23" fillId="0" borderId="10" xfId="6" applyFont="1" applyBorder="1" applyAlignment="1">
      <alignment horizontal="center" vertical="center" textRotation="90"/>
    </xf>
    <xf numFmtId="0" fontId="23" fillId="0" borderId="5" xfId="6" applyFont="1" applyBorder="1" applyAlignment="1">
      <alignment horizontal="center" vertical="center" textRotation="90"/>
    </xf>
    <xf numFmtId="0" fontId="23" fillId="0" borderId="8" xfId="6" applyFont="1" applyBorder="1" applyAlignment="1">
      <alignment horizontal="center" vertical="center" textRotation="90"/>
    </xf>
    <xf numFmtId="0" fontId="3" fillId="0" borderId="2" xfId="6" applyFont="1" applyBorder="1" applyAlignment="1" applyProtection="1">
      <alignment horizontal="center" vertical="center"/>
      <protection locked="0"/>
    </xf>
    <xf numFmtId="0" fontId="3" fillId="0" borderId="1" xfId="6" applyFont="1" applyBorder="1" applyAlignment="1" applyProtection="1">
      <alignment horizontal="center" vertical="center"/>
      <protection locked="0"/>
    </xf>
    <xf numFmtId="0" fontId="3" fillId="0" borderId="42" xfId="6" applyFont="1" applyBorder="1" applyAlignment="1" applyProtection="1">
      <alignment horizontal="center" vertical="center"/>
      <protection locked="0"/>
    </xf>
    <xf numFmtId="0" fontId="3" fillId="0" borderId="17" xfId="6" applyFont="1" applyBorder="1" applyAlignment="1" applyProtection="1">
      <alignment horizontal="center" vertical="center"/>
      <protection locked="0"/>
    </xf>
    <xf numFmtId="0" fontId="3" fillId="0" borderId="18" xfId="6" applyFont="1" applyBorder="1" applyAlignment="1" applyProtection="1">
      <alignment horizontal="center" vertical="center"/>
      <protection locked="0"/>
    </xf>
    <xf numFmtId="0" fontId="3" fillId="0" borderId="21" xfId="6" applyFont="1" applyBorder="1" applyAlignment="1" applyProtection="1">
      <alignment horizontal="center" vertical="center"/>
      <protection locked="0"/>
    </xf>
    <xf numFmtId="0" fontId="7" fillId="0" borderId="51" xfId="6" applyFont="1" applyBorder="1" applyAlignment="1">
      <alignment horizontal="center" vertical="center" textRotation="90" wrapText="1"/>
    </xf>
    <xf numFmtId="0" fontId="7" fillId="0" borderId="52" xfId="6" applyFont="1" applyBorder="1" applyAlignment="1">
      <alignment horizontal="center" vertical="center" textRotation="90" wrapText="1"/>
    </xf>
    <xf numFmtId="0" fontId="7" fillId="0" borderId="53" xfId="6" applyFont="1" applyBorder="1" applyAlignment="1">
      <alignment horizontal="center" vertical="center" textRotation="90" wrapText="1"/>
    </xf>
    <xf numFmtId="0" fontId="3" fillId="0" borderId="4" xfId="6" applyFont="1" applyBorder="1" applyAlignment="1" applyProtection="1">
      <alignment horizontal="center" vertical="center"/>
      <protection locked="0"/>
    </xf>
    <xf numFmtId="0" fontId="3" fillId="0" borderId="3" xfId="6" applyFont="1" applyBorder="1" applyAlignment="1" applyProtection="1">
      <alignment horizontal="center" vertical="center"/>
      <protection locked="0"/>
    </xf>
    <xf numFmtId="0" fontId="3" fillId="0" borderId="46" xfId="6" applyFont="1" applyBorder="1" applyAlignment="1" applyProtection="1">
      <alignment horizontal="center" vertical="center"/>
      <protection locked="0"/>
    </xf>
    <xf numFmtId="2" fontId="26" fillId="8" borderId="0" xfId="0" applyNumberFormat="1" applyFont="1" applyFill="1" applyAlignment="1">
      <alignment horizontal="center" vertical="center"/>
    </xf>
    <xf numFmtId="0" fontId="26" fillId="8" borderId="0" xfId="0" applyFont="1" applyFill="1" applyAlignment="1">
      <alignment horizontal="center" vertical="center"/>
    </xf>
    <xf numFmtId="0" fontId="21" fillId="4" borderId="5" xfId="0" applyFont="1" applyFill="1" applyBorder="1" applyAlignment="1">
      <alignment horizontal="left" vertical="center"/>
    </xf>
    <xf numFmtId="0" fontId="21" fillId="4" borderId="0" xfId="0" applyFont="1" applyFill="1" applyAlignment="1">
      <alignment horizontal="left" vertical="center"/>
    </xf>
    <xf numFmtId="0" fontId="21" fillId="4" borderId="58" xfId="0" applyFont="1" applyFill="1" applyBorder="1" applyAlignment="1">
      <alignment horizontal="left" vertical="center"/>
    </xf>
    <xf numFmtId="0" fontId="21" fillId="4" borderId="59" xfId="0" applyFont="1" applyFill="1" applyBorder="1" applyAlignment="1">
      <alignment horizontal="left" vertical="center"/>
    </xf>
    <xf numFmtId="0" fontId="21" fillId="4" borderId="15" xfId="0" applyFont="1" applyFill="1" applyBorder="1" applyAlignment="1">
      <alignment horizontal="left" vertical="center"/>
    </xf>
    <xf numFmtId="0" fontId="21" fillId="4" borderId="60" xfId="0" applyFont="1" applyFill="1" applyBorder="1" applyAlignment="1">
      <alignment horizontal="left" vertical="center"/>
    </xf>
    <xf numFmtId="0" fontId="27" fillId="0" borderId="61" xfId="0" applyFont="1" applyBorder="1" applyAlignment="1">
      <alignment horizontal="center" vertical="top"/>
    </xf>
    <xf numFmtId="0" fontId="27" fillId="0" borderId="0" xfId="0" applyFont="1" applyAlignment="1">
      <alignment horizontal="center" vertical="top"/>
    </xf>
    <xf numFmtId="0" fontId="27" fillId="0" borderId="58" xfId="0" applyFont="1" applyBorder="1" applyAlignment="1">
      <alignment horizontal="center" vertical="top"/>
    </xf>
    <xf numFmtId="0" fontId="27" fillId="0" borderId="55" xfId="0" applyFont="1" applyBorder="1" applyAlignment="1">
      <alignment horizontal="center" vertical="top"/>
    </xf>
    <xf numFmtId="0" fontId="27" fillId="0" borderId="15" xfId="0" applyFont="1" applyBorder="1" applyAlignment="1">
      <alignment horizontal="center" vertical="top"/>
    </xf>
    <xf numFmtId="0" fontId="27" fillId="0" borderId="60" xfId="0" applyFont="1" applyBorder="1" applyAlignment="1">
      <alignment horizontal="center" vertical="top"/>
    </xf>
    <xf numFmtId="0" fontId="3" fillId="4" borderId="57" xfId="0" applyFont="1" applyFill="1" applyBorder="1" applyAlignment="1">
      <alignment horizontal="center" vertical="center"/>
    </xf>
    <xf numFmtId="0" fontId="3" fillId="4" borderId="55" xfId="0" applyFont="1" applyFill="1" applyBorder="1" applyAlignment="1">
      <alignment horizontal="center" vertical="center"/>
    </xf>
    <xf numFmtId="0" fontId="26" fillId="8" borderId="18" xfId="0" applyFont="1" applyFill="1" applyBorder="1" applyAlignment="1">
      <alignment horizontal="center" vertical="center" textRotation="255" wrapText="1"/>
    </xf>
    <xf numFmtId="0" fontId="26" fillId="8" borderId="20" xfId="0" applyFont="1" applyFill="1" applyBorder="1" applyAlignment="1">
      <alignment horizontal="center" vertical="center" textRotation="255" wrapText="1"/>
    </xf>
    <xf numFmtId="0" fontId="1" fillId="0" borderId="22" xfId="0" applyFont="1" applyBorder="1" applyAlignment="1">
      <alignment horizontal="center" vertical="center"/>
    </xf>
    <xf numFmtId="0" fontId="1" fillId="0" borderId="19" xfId="0" applyFont="1" applyBorder="1" applyAlignment="1">
      <alignment horizontal="center" vertical="center"/>
    </xf>
    <xf numFmtId="0" fontId="12" fillId="0" borderId="18" xfId="8" applyFont="1" applyBorder="1" applyAlignment="1">
      <alignment horizontal="left" vertical="center" wrapText="1"/>
    </xf>
    <xf numFmtId="0" fontId="12" fillId="0" borderId="32" xfId="8" applyFont="1" applyBorder="1" applyAlignment="1">
      <alignment horizontal="left" vertical="center" wrapText="1"/>
    </xf>
    <xf numFmtId="0" fontId="12" fillId="0" borderId="22" xfId="8" applyFont="1" applyBorder="1" applyAlignment="1">
      <alignment horizontal="left" vertical="center" wrapText="1"/>
    </xf>
    <xf numFmtId="0" fontId="12" fillId="0" borderId="19" xfId="8" applyFont="1" applyBorder="1" applyAlignment="1">
      <alignment horizontal="left" vertical="center" wrapText="1"/>
    </xf>
    <xf numFmtId="0" fontId="26" fillId="8" borderId="0" xfId="0" applyFont="1" applyFill="1" applyAlignment="1">
      <alignment horizontal="center" vertical="top" wrapText="1"/>
    </xf>
    <xf numFmtId="0" fontId="26" fillId="8" borderId="0" xfId="0" applyFont="1" applyFill="1" applyAlignment="1">
      <alignment horizontal="center" vertical="center" textRotation="90" wrapText="1"/>
    </xf>
    <xf numFmtId="0" fontId="26" fillId="8" borderId="0" xfId="0" applyFont="1" applyFill="1" applyAlignment="1">
      <alignment horizontal="center" vertical="center" textRotation="90"/>
    </xf>
    <xf numFmtId="0" fontId="26" fillId="8" borderId="18" xfId="0" applyFont="1" applyFill="1" applyBorder="1" applyAlignment="1">
      <alignment horizontal="center" vertical="center" textRotation="255"/>
    </xf>
    <xf numFmtId="167" fontId="27" fillId="7" borderId="4" xfId="0" applyNumberFormat="1" applyFont="1" applyFill="1" applyBorder="1" applyAlignment="1">
      <alignment horizontal="right" vertical="center"/>
    </xf>
    <xf numFmtId="167" fontId="27" fillId="7" borderId="3" xfId="0" applyNumberFormat="1" applyFont="1" applyFill="1" applyBorder="1" applyAlignment="1">
      <alignment horizontal="right" vertical="center"/>
    </xf>
    <xf numFmtId="0" fontId="30" fillId="8" borderId="0" xfId="0" applyFont="1" applyFill="1" applyAlignment="1">
      <alignment horizontal="center" vertical="center" wrapText="1"/>
    </xf>
    <xf numFmtId="1" fontId="26" fillId="8" borderId="0" xfId="0" applyNumberFormat="1" applyFont="1" applyFill="1" applyAlignment="1">
      <alignment horizontal="center" vertical="center"/>
    </xf>
    <xf numFmtId="2" fontId="30" fillId="8" borderId="0" xfId="0" applyNumberFormat="1" applyFont="1" applyFill="1" applyAlignment="1">
      <alignment horizontal="center" vertical="center"/>
    </xf>
    <xf numFmtId="2" fontId="26" fillId="8" borderId="18" xfId="0" applyNumberFormat="1" applyFont="1" applyFill="1" applyBorder="1" applyAlignment="1">
      <alignment horizontal="center" vertical="center"/>
    </xf>
    <xf numFmtId="0" fontId="26" fillId="8" borderId="18" xfId="0" applyFont="1" applyFill="1" applyBorder="1" applyAlignment="1">
      <alignment horizontal="center" vertical="center"/>
    </xf>
    <xf numFmtId="0" fontId="26" fillId="8" borderId="0" xfId="0" applyFont="1" applyFill="1" applyAlignment="1">
      <alignment horizontal="center" vertical="center" wrapText="1"/>
    </xf>
    <xf numFmtId="0" fontId="25" fillId="11" borderId="36" xfId="0" applyFont="1" applyFill="1" applyBorder="1" applyAlignment="1">
      <alignment horizontal="center" vertical="center"/>
    </xf>
    <xf numFmtId="0" fontId="25" fillId="11" borderId="62" xfId="0" applyFont="1" applyFill="1" applyBorder="1" applyAlignment="1">
      <alignment horizontal="center" vertical="center"/>
    </xf>
    <xf numFmtId="0" fontId="1" fillId="11" borderId="62" xfId="0" applyFont="1" applyFill="1" applyBorder="1" applyAlignment="1">
      <alignment horizontal="left" vertical="center" wrapText="1"/>
    </xf>
    <xf numFmtId="0" fontId="1" fillId="11" borderId="62" xfId="0" applyFont="1" applyFill="1" applyBorder="1" applyAlignment="1">
      <alignment horizontal="left" vertical="center"/>
    </xf>
    <xf numFmtId="0" fontId="1" fillId="11" borderId="37" xfId="0" applyFont="1" applyFill="1" applyBorder="1" applyAlignment="1">
      <alignment horizontal="left" vertical="center"/>
    </xf>
    <xf numFmtId="0" fontId="21" fillId="8" borderId="0" xfId="0" applyFont="1" applyFill="1" applyAlignment="1">
      <alignment horizontal="center" vertical="center" wrapText="1"/>
    </xf>
    <xf numFmtId="0" fontId="21" fillId="4" borderId="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17" xfId="0" applyFont="1" applyFill="1" applyBorder="1" applyAlignment="1">
      <alignment horizontal="center" vertical="center"/>
    </xf>
    <xf numFmtId="0" fontId="21" fillId="4" borderId="18" xfId="0" applyFont="1" applyFill="1" applyBorder="1" applyAlignment="1">
      <alignment horizontal="center" vertical="center"/>
    </xf>
    <xf numFmtId="0" fontId="27" fillId="0" borderId="57" xfId="0" applyFont="1" applyBorder="1" applyAlignment="1">
      <alignment horizontal="center" vertical="top"/>
    </xf>
    <xf numFmtId="0" fontId="27" fillId="0" borderId="7" xfId="0" applyFont="1" applyBorder="1" applyAlignment="1">
      <alignment horizontal="center" vertical="top"/>
    </xf>
    <xf numFmtId="0" fontId="27" fillId="0" borderId="47" xfId="0" applyFont="1" applyBorder="1" applyAlignment="1">
      <alignment horizontal="center" vertical="top"/>
    </xf>
    <xf numFmtId="0" fontId="26" fillId="8" borderId="30" xfId="0" applyFont="1" applyFill="1" applyBorder="1" applyAlignment="1">
      <alignment horizontal="center" vertical="center"/>
    </xf>
    <xf numFmtId="0" fontId="26" fillId="8" borderId="15" xfId="0" applyFont="1" applyFill="1" applyBorder="1" applyAlignment="1">
      <alignment horizontal="center" vertical="center"/>
    </xf>
    <xf numFmtId="0" fontId="30" fillId="8" borderId="32" xfId="0" applyFont="1" applyFill="1" applyBorder="1" applyAlignment="1">
      <alignment horizontal="center" vertical="center" wrapText="1"/>
    </xf>
    <xf numFmtId="0" fontId="30" fillId="8" borderId="19" xfId="0" applyFont="1" applyFill="1" applyBorder="1" applyAlignment="1">
      <alignment horizontal="center" vertical="center" wrapText="1"/>
    </xf>
    <xf numFmtId="0" fontId="12" fillId="2" borderId="18" xfId="8" applyFont="1" applyFill="1" applyBorder="1" applyAlignment="1">
      <alignment horizontal="left" vertical="center" wrapText="1"/>
    </xf>
    <xf numFmtId="0" fontId="26" fillId="8" borderId="18" xfId="0" applyFont="1" applyFill="1" applyBorder="1" applyAlignment="1">
      <alignment horizontal="center" vertical="center" wrapText="1"/>
    </xf>
    <xf numFmtId="167" fontId="27" fillId="7" borderId="28" xfId="0" applyNumberFormat="1" applyFont="1" applyFill="1" applyBorder="1" applyAlignment="1">
      <alignment horizontal="right" vertical="center"/>
    </xf>
    <xf numFmtId="167" fontId="27" fillId="7" borderId="20" xfId="0" applyNumberFormat="1" applyFont="1" applyFill="1" applyBorder="1" applyAlignment="1">
      <alignment horizontal="right" vertical="center"/>
    </xf>
    <xf numFmtId="0" fontId="21" fillId="4" borderId="10" xfId="0" applyFont="1" applyFill="1" applyBorder="1" applyAlignment="1">
      <alignment horizontal="left" vertical="center"/>
    </xf>
    <xf numFmtId="0" fontId="21" fillId="4" borderId="7" xfId="0" applyFont="1" applyFill="1" applyBorder="1" applyAlignment="1">
      <alignment horizontal="left" vertical="center"/>
    </xf>
    <xf numFmtId="0" fontId="21" fillId="4" borderId="47" xfId="0" applyFont="1" applyFill="1" applyBorder="1" applyAlignment="1">
      <alignment horizontal="left" vertical="center"/>
    </xf>
    <xf numFmtId="0" fontId="12" fillId="2" borderId="32" xfId="8" applyFont="1" applyFill="1" applyBorder="1" applyAlignment="1">
      <alignment horizontal="left" vertical="center" wrapText="1"/>
    </xf>
    <xf numFmtId="0" fontId="12" fillId="2" borderId="22" xfId="8" applyFont="1" applyFill="1" applyBorder="1" applyAlignment="1">
      <alignment horizontal="left" vertical="center" wrapText="1"/>
    </xf>
    <xf numFmtId="0" fontId="12" fillId="2" borderId="19" xfId="8" applyFont="1" applyFill="1" applyBorder="1" applyAlignment="1">
      <alignment horizontal="left" vertical="center" wrapText="1"/>
    </xf>
    <xf numFmtId="0" fontId="33" fillId="8" borderId="42" xfId="0" applyFont="1" applyFill="1" applyBorder="1" applyAlignment="1">
      <alignment horizontal="center" vertical="center" wrapText="1"/>
    </xf>
    <xf numFmtId="0" fontId="33" fillId="8" borderId="46" xfId="0" applyFont="1" applyFill="1" applyBorder="1" applyAlignment="1">
      <alignment horizontal="center" vertical="center" wrapText="1"/>
    </xf>
    <xf numFmtId="0" fontId="8" fillId="11" borderId="32" xfId="9" applyFont="1" applyFill="1" applyBorder="1" applyAlignment="1">
      <alignment horizontal="center" vertical="center" wrapText="1"/>
    </xf>
    <xf numFmtId="0" fontId="8" fillId="11" borderId="22" xfId="9" applyFont="1" applyFill="1" applyBorder="1" applyAlignment="1">
      <alignment horizontal="center" vertical="center" wrapText="1"/>
    </xf>
    <xf numFmtId="0" fontId="8" fillId="11" borderId="19" xfId="9" applyFont="1" applyFill="1" applyBorder="1" applyAlignment="1">
      <alignment horizontal="center" vertical="center" wrapText="1"/>
    </xf>
    <xf numFmtId="0" fontId="0" fillId="0" borderId="15" xfId="0" applyBorder="1" applyAlignment="1">
      <alignment horizontal="center" vertical="center" wrapText="1"/>
    </xf>
    <xf numFmtId="0" fontId="33" fillId="8" borderId="2"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33" fillId="8" borderId="3" xfId="0" applyFont="1" applyFill="1" applyBorder="1" applyAlignment="1">
      <alignment horizontal="center" vertical="center" wrapText="1"/>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ink" xfId="7" xr:uid="{00000000-0005-0000-0000-000007000000}"/>
    <cellStyle name="Normal" xfId="0" builtinId="0"/>
    <cellStyle name="Normal 2" xfId="9" xr:uid="{00000000-0005-0000-0000-000009000000}"/>
    <cellStyle name="Normal 3" xfId="8" xr:uid="{00000000-0005-0000-0000-000008000000}"/>
    <cellStyle name="Normal 4" xfId="6" xr:uid="{00000000-0005-0000-0000-000006000000}"/>
    <cellStyle name="Percent" xfId="1" xr:uid="{00000000-0005-0000-0000-000001000000}"/>
  </cellStyles>
  <dxfs count="11">
    <dxf>
      <fill>
        <patternFill>
          <bgColor rgb="FFFF0000"/>
        </patternFill>
      </fill>
    </dxf>
    <dxf>
      <fill>
        <patternFill>
          <bgColor rgb="FFFFFF00"/>
        </patternFill>
      </fill>
    </dxf>
    <dxf>
      <fill>
        <patternFill>
          <bgColor rgb="FF00B050"/>
        </patternFill>
      </fill>
    </dxf>
    <dxf>
      <font>
        <b/>
        <i val="0"/>
        <color auto="1"/>
      </font>
      <fill>
        <patternFill>
          <bgColor rgb="FFFF0000"/>
        </patternFill>
      </fill>
    </dxf>
    <dxf>
      <font>
        <b/>
        <i val="0"/>
        <color auto="1"/>
      </font>
      <fill>
        <patternFill>
          <bgColor rgb="FFFFC000"/>
        </patternFill>
      </fill>
    </dxf>
    <dxf>
      <font>
        <b/>
        <i val="0"/>
        <color auto="1"/>
      </font>
      <fill>
        <patternFill>
          <bgColor rgb="FFFFFF00"/>
        </patternFill>
      </fill>
    </dxf>
    <dxf>
      <font>
        <b/>
        <i val="0"/>
        <color auto="1"/>
      </font>
      <fill>
        <patternFill>
          <bgColor rgb="FF00B050"/>
        </patternFill>
      </fill>
    </dxf>
    <dxf>
      <font>
        <b/>
        <i val="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dPt>
            <c:idx val="0"/>
            <c:invertIfNegative val="0"/>
            <c:bubble3D val="0"/>
            <c:spPr>
              <a:solidFill>
                <a:srgbClr val="FF0000"/>
              </a:solidFill>
              <a:ln w="6350" cap="flat" cmpd="sng">
                <a:solidFill>
                  <a:schemeClr val="tx1"/>
                </a:solidFill>
              </a:ln>
            </c:spPr>
            <c:extLst>
              <c:ext xmlns:c16="http://schemas.microsoft.com/office/drawing/2014/chart" uri="{C3380CC4-5D6E-409C-BE32-E72D297353CC}">
                <c16:uniqueId val="{00000001-C0DB-46D3-A525-E91864651D63}"/>
              </c:ext>
            </c:extLst>
          </c:dPt>
          <c:dPt>
            <c:idx val="1"/>
            <c:invertIfNegative val="0"/>
            <c:bubble3D val="0"/>
            <c:spPr>
              <a:solidFill>
                <a:srgbClr val="FFC000"/>
              </a:solidFill>
              <a:ln w="6350" cap="flat" cmpd="sng">
                <a:solidFill>
                  <a:schemeClr val="tx1"/>
                </a:solidFill>
              </a:ln>
            </c:spPr>
            <c:extLst>
              <c:ext xmlns:c16="http://schemas.microsoft.com/office/drawing/2014/chart" uri="{C3380CC4-5D6E-409C-BE32-E72D297353CC}">
                <c16:uniqueId val="{00000003-C0DB-46D3-A525-E91864651D63}"/>
              </c:ext>
            </c:extLst>
          </c:dPt>
          <c:dLbls>
            <c:spPr>
              <a:solidFill>
                <a:srgbClr val="FFFFFF"/>
              </a:solidFill>
            </c:spPr>
            <c:txPr>
              <a:bodyPr rot="0" vert="horz"/>
              <a:lstStyle/>
              <a:p>
                <a:pPr algn="ctr">
                  <a:defRPr lang="en-US" sz="800" b="1" u="none" baseline="0">
                    <a:solidFill>
                      <a:schemeClr val="tx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'Detailed Assessment'!$BA$4:$BB$5</c:f>
              <c:strCache>
                <c:ptCount val="2"/>
                <c:pt idx="0">
                  <c:v># High Risk Item</c:v>
                </c:pt>
                <c:pt idx="1">
                  <c:v># Mod Risk Items</c:v>
                </c:pt>
              </c:strCache>
            </c:strRef>
          </c:cat>
          <c:val>
            <c:numRef>
              <c:f>'Detailed Assessment'!$BC$4:$BC$5</c:f>
              <c:numCache>
                <c:formatCode>General</c:formatCode>
                <c:ptCount val="2"/>
                <c:pt idx="0" formatCode="0">
                  <c:v>0</c:v>
                </c:pt>
                <c:pt idx="1">
                  <c:v>0</c:v>
                </c:pt>
              </c:numCache>
            </c:numRef>
          </c:val>
          <c:extLst>
            <c:ext xmlns:c16="http://schemas.microsoft.com/office/drawing/2014/chart" uri="{C3380CC4-5D6E-409C-BE32-E72D297353CC}">
              <c16:uniqueId val="{00000004-D91B-4F8C-B4E6-BAF3E6DFB5D0}"/>
            </c:ext>
          </c:extLst>
        </c:ser>
        <c:dLbls>
          <c:showLegendKey val="0"/>
          <c:showVal val="0"/>
          <c:showCatName val="0"/>
          <c:showSerName val="0"/>
          <c:showPercent val="0"/>
          <c:showBubbleSize val="0"/>
        </c:dLbls>
        <c:gapWidth val="100"/>
        <c:axId val="36875016"/>
        <c:axId val="34783515"/>
      </c:barChart>
      <c:catAx>
        <c:axId val="36875016"/>
        <c:scaling>
          <c:orientation val="minMax"/>
        </c:scaling>
        <c:delete val="1"/>
        <c:axPos val="b"/>
        <c:numFmt formatCode="General" sourceLinked="0"/>
        <c:majorTickMark val="out"/>
        <c:minorTickMark val="none"/>
        <c:tickLblPos val="nextTo"/>
        <c:crossAx val="34783515"/>
        <c:crosses val="autoZero"/>
        <c:auto val="1"/>
        <c:lblAlgn val="ctr"/>
        <c:lblOffset val="100"/>
        <c:noMultiLvlLbl val="0"/>
      </c:catAx>
      <c:valAx>
        <c:axId val="34783515"/>
        <c:scaling>
          <c:orientation val="minMax"/>
        </c:scaling>
        <c:delete val="0"/>
        <c:axPos val="l"/>
        <c:majorGridlines/>
        <c:numFmt formatCode="0" sourceLinked="1"/>
        <c:majorTickMark val="out"/>
        <c:minorTickMark val="none"/>
        <c:tickLblPos val="nextTo"/>
        <c:spPr>
          <a:ln w="6350" cap="flat" cmpd="sng"/>
        </c:spPr>
        <c:crossAx val="36875016"/>
        <c:crosses val="autoZero"/>
        <c:crossBetween val="between"/>
      </c:valAx>
    </c:plotArea>
    <c:legend>
      <c:legendPos val="t"/>
      <c:overlay val="0"/>
    </c:legend>
    <c:plotVisOnly val="1"/>
    <c:dispBlanksAs val="gap"/>
    <c:showDLblsOverMax val="0"/>
  </c:chart>
  <c:spPr>
    <a:ln w="6350" cap="flat" cmpd="sng">
      <a:solidFill>
        <a:srgbClr val="000000"/>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6350">
          <a:noFill/>
        </a:ln>
      </c:spPr>
      <c:txPr>
        <a:bodyPr rot="0" vert="horz"/>
        <a:lstStyle/>
        <a:p>
          <a:pPr>
            <a:defRPr lang="en-US" sz="1800" b="1" u="none" baseline="0">
              <a:solidFill>
                <a:schemeClr val="tx1"/>
              </a:solidFill>
            </a:defRPr>
          </a:pPr>
          <a:endParaRPr lang="en-US"/>
        </a:p>
      </c:txPr>
    </c:title>
    <c:autoTitleDeleted val="0"/>
    <c:plotArea>
      <c:layout>
        <c:manualLayout>
          <c:layoutTarget val="inner"/>
          <c:xMode val="edge"/>
          <c:yMode val="edge"/>
          <c:x val="0.22950000000000001"/>
          <c:y val="0.20324999999999999"/>
          <c:w val="0.55925000000000002"/>
          <c:h val="0.73050000000000004"/>
        </c:manualLayout>
      </c:layout>
      <c:radarChart>
        <c:radarStyle val="marker"/>
        <c:varyColors val="0"/>
        <c:ser>
          <c:idx val="0"/>
          <c:order val="0"/>
          <c:tx>
            <c:v>Actual Score</c:v>
          </c:tx>
          <c:marker>
            <c:spPr>
              <a:solidFill>
                <a:schemeClr val="tx1"/>
              </a:solidFill>
              <a:ln w="12700" cap="flat" cmpd="sng">
                <a:solidFill>
                  <a:schemeClr val="tx1"/>
                </a:solidFill>
                <a:prstDash val="solid"/>
              </a:ln>
            </c:spPr>
          </c:marker>
          <c:dLbls>
            <c:spPr>
              <a:noFill/>
              <a:ln w="6350">
                <a:noFill/>
              </a:ln>
            </c:spPr>
            <c:txPr>
              <a:bodyPr rot="0" vert="horz"/>
              <a:lstStyle/>
              <a:p>
                <a:pPr algn="ctr">
                  <a:defRPr lang="en-US" sz="1000" b="1" u="none" baseline="0">
                    <a:solidFill>
                      <a:schemeClr val="tx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'Detailed Assessment'!$BC$2:$BM$2</c:f>
              <c:strCache>
                <c:ptCount val="11"/>
                <c:pt idx="0">
                  <c:v>Overall</c:v>
                </c:pt>
                <c:pt idx="1">
                  <c:v>General</c:v>
                </c:pt>
                <c:pt idx="2">
                  <c:v>Process</c:v>
                </c:pt>
                <c:pt idx="3">
                  <c:v>Manpower</c:v>
                </c:pt>
                <c:pt idx="4">
                  <c:v>Quality</c:v>
                </c:pt>
                <c:pt idx="5">
                  <c:v>Purchasing</c:v>
                </c:pt>
                <c:pt idx="6">
                  <c:v>Facility</c:v>
                </c:pt>
                <c:pt idx="7">
                  <c:v>Maintenance</c:v>
                </c:pt>
                <c:pt idx="8">
                  <c:v>Safety</c:v>
                </c:pt>
                <c:pt idx="9">
                  <c:v>Program Management</c:v>
                </c:pt>
                <c:pt idx="10">
                  <c:v>PC</c:v>
                </c:pt>
              </c:strCache>
            </c:strRef>
          </c:cat>
          <c:val>
            <c:numRef>
              <c:f>'Detailed Assessment'!$BC$3:$BM$3</c:f>
              <c:numCache>
                <c:formatCode>0</c:formatCode>
                <c:ptCount val="11"/>
                <c:pt idx="0" formatCode="0.0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7D62-4007-8FD3-C3779288F73B}"/>
            </c:ext>
          </c:extLst>
        </c:ser>
        <c:dLbls>
          <c:showLegendKey val="0"/>
          <c:showVal val="0"/>
          <c:showCatName val="0"/>
          <c:showSerName val="0"/>
          <c:showPercent val="0"/>
          <c:showBubbleSize val="0"/>
        </c:dLbls>
        <c:axId val="41419660"/>
        <c:axId val="43571326"/>
      </c:radarChart>
      <c:catAx>
        <c:axId val="41419660"/>
        <c:scaling>
          <c:orientation val="minMax"/>
        </c:scaling>
        <c:delete val="0"/>
        <c:axPos val="b"/>
        <c:majorGridlines/>
        <c:numFmt formatCode="General" sourceLinked="1"/>
        <c:majorTickMark val="out"/>
        <c:minorTickMark val="none"/>
        <c:tickLblPos val="nextTo"/>
        <c:spPr>
          <a:ln w="6350" cap="flat" cmpd="sng"/>
        </c:spPr>
        <c:txPr>
          <a:bodyPr/>
          <a:lstStyle/>
          <a:p>
            <a:pPr>
              <a:defRPr lang="en-US" sz="800" b="1" u="none" baseline="0">
                <a:solidFill>
                  <a:schemeClr val="tx1"/>
                </a:solidFill>
                <a:latin typeface="Arial"/>
                <a:ea typeface="Arial"/>
                <a:cs typeface="Arial"/>
              </a:defRPr>
            </a:pPr>
            <a:endParaRPr lang="en-US"/>
          </a:p>
        </c:txPr>
        <c:crossAx val="43571326"/>
        <c:crosses val="autoZero"/>
        <c:auto val="1"/>
        <c:lblAlgn val="ctr"/>
        <c:lblOffset val="100"/>
        <c:noMultiLvlLbl val="0"/>
      </c:catAx>
      <c:valAx>
        <c:axId val="43571326"/>
        <c:scaling>
          <c:orientation val="minMax"/>
        </c:scaling>
        <c:delete val="0"/>
        <c:axPos val="l"/>
        <c:majorGridlines/>
        <c:numFmt formatCode="0.00" sourceLinked="1"/>
        <c:majorTickMark val="none"/>
        <c:minorTickMark val="none"/>
        <c:tickLblPos val="none"/>
        <c:spPr>
          <a:ln w="6350" cap="flat" cmpd="sng"/>
        </c:spPr>
        <c:txPr>
          <a:bodyPr/>
          <a:lstStyle/>
          <a:p>
            <a:pPr>
              <a:defRPr lang="en-US" sz="800" i="1" u="none" baseline="0">
                <a:solidFill>
                  <a:schemeClr val="tx1"/>
                </a:solidFill>
                <a:latin typeface="Arial"/>
                <a:ea typeface="Arial"/>
                <a:cs typeface="Arial"/>
              </a:defRPr>
            </a:pPr>
            <a:endParaRPr lang="en-US"/>
          </a:p>
        </c:txPr>
        <c:crossAx val="41419660"/>
        <c:crosses val="autoZero"/>
        <c:crossBetween val="between"/>
      </c:valAx>
      <c:spPr>
        <a:ln w="28575" cap="flat" cmpd="sng"/>
      </c:spPr>
    </c:plotArea>
    <c:plotVisOnly val="1"/>
    <c:dispBlanksAs val="gap"/>
    <c:showDLblsOverMax val="0"/>
  </c:chart>
  <c:spPr>
    <a:ln w="6350" cap="flat" cmpd="sng">
      <a:solidFill>
        <a:schemeClr val="tx1"/>
      </a:solidFill>
    </a:ln>
  </c:spPr>
  <c:txPr>
    <a:bodyPr rot="0" vert="horz"/>
    <a:lstStyle/>
    <a:p>
      <a:pPr>
        <a:defRPr lang="en-US" u="none" baseline="0">
          <a:solidFill>
            <a:schemeClr val="tx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6350">
          <a:noFill/>
        </a:ln>
      </c:spPr>
      <c:txPr>
        <a:bodyPr rot="0" vert="horz"/>
        <a:lstStyle/>
        <a:p>
          <a:pPr>
            <a:defRPr lang="en-US" sz="1800" b="1" u="none" baseline="0">
              <a:solidFill>
                <a:schemeClr val="tx1"/>
              </a:solidFill>
            </a:defRPr>
          </a:pPr>
          <a:endParaRPr lang="en-US"/>
        </a:p>
      </c:txPr>
    </c:title>
    <c:autoTitleDeleted val="0"/>
    <c:plotArea>
      <c:layout>
        <c:manualLayout>
          <c:layoutTarget val="inner"/>
          <c:xMode val="edge"/>
          <c:yMode val="edge"/>
          <c:x val="0.22950000000000001"/>
          <c:y val="0.20324999999999999"/>
          <c:w val="0.55925000000000002"/>
          <c:h val="0.73050000000000004"/>
        </c:manualLayout>
      </c:layout>
      <c:radarChart>
        <c:radarStyle val="marker"/>
        <c:varyColors val="0"/>
        <c:ser>
          <c:idx val="0"/>
          <c:order val="0"/>
          <c:tx>
            <c:v>Actual Score</c:v>
          </c:tx>
          <c:marker>
            <c:spPr>
              <a:solidFill>
                <a:schemeClr val="tx1"/>
              </a:solidFill>
              <a:ln w="12700" cap="flat" cmpd="sng">
                <a:solidFill>
                  <a:schemeClr val="tx1"/>
                </a:solidFill>
                <a:prstDash val="solid"/>
              </a:ln>
            </c:spPr>
          </c:marker>
          <c:dLbls>
            <c:spPr>
              <a:noFill/>
              <a:ln w="6350">
                <a:noFill/>
              </a:ln>
            </c:spPr>
            <c:txPr>
              <a:bodyPr rot="0" vert="horz"/>
              <a:lstStyle/>
              <a:p>
                <a:pPr algn="ctr">
                  <a:defRPr lang="en-US" sz="1000" b="1" u="none" baseline="0">
                    <a:solidFill>
                      <a:schemeClr val="tx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'Detailed Assessment'!$BC$2:$BM$2</c:f>
              <c:strCache>
                <c:ptCount val="11"/>
                <c:pt idx="0">
                  <c:v>Overall</c:v>
                </c:pt>
                <c:pt idx="1">
                  <c:v>General</c:v>
                </c:pt>
                <c:pt idx="2">
                  <c:v>Process</c:v>
                </c:pt>
                <c:pt idx="3">
                  <c:v>Manpower</c:v>
                </c:pt>
                <c:pt idx="4">
                  <c:v>Quality</c:v>
                </c:pt>
                <c:pt idx="5">
                  <c:v>Purchasing</c:v>
                </c:pt>
                <c:pt idx="6">
                  <c:v>Facility</c:v>
                </c:pt>
                <c:pt idx="7">
                  <c:v>Maintenance</c:v>
                </c:pt>
                <c:pt idx="8">
                  <c:v>Safety</c:v>
                </c:pt>
                <c:pt idx="9">
                  <c:v>Program Management</c:v>
                </c:pt>
                <c:pt idx="10">
                  <c:v>PC</c:v>
                </c:pt>
              </c:strCache>
            </c:strRef>
          </c:cat>
          <c:val>
            <c:numRef>
              <c:f>'Detailed Assessment'!$BC$3:$BM$3</c:f>
              <c:numCache>
                <c:formatCode>0</c:formatCode>
                <c:ptCount val="11"/>
                <c:pt idx="0" formatCode="0.0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A-1CD3-4438-988D-5F49D3E8F040}"/>
            </c:ext>
          </c:extLst>
        </c:ser>
        <c:dLbls>
          <c:showLegendKey val="0"/>
          <c:showVal val="0"/>
          <c:showCatName val="0"/>
          <c:showSerName val="0"/>
          <c:showPercent val="0"/>
          <c:showBubbleSize val="0"/>
        </c:dLbls>
        <c:axId val="40605210"/>
        <c:axId val="60998707"/>
      </c:radarChart>
      <c:catAx>
        <c:axId val="40605210"/>
        <c:scaling>
          <c:orientation val="minMax"/>
        </c:scaling>
        <c:delete val="0"/>
        <c:axPos val="b"/>
        <c:majorGridlines/>
        <c:numFmt formatCode="General" sourceLinked="1"/>
        <c:majorTickMark val="out"/>
        <c:minorTickMark val="none"/>
        <c:tickLblPos val="nextTo"/>
        <c:spPr>
          <a:ln w="6350" cap="flat" cmpd="sng"/>
        </c:spPr>
        <c:txPr>
          <a:bodyPr/>
          <a:lstStyle/>
          <a:p>
            <a:pPr>
              <a:defRPr lang="en-US" sz="800" b="1" u="none" baseline="0">
                <a:solidFill>
                  <a:schemeClr val="tx1"/>
                </a:solidFill>
                <a:latin typeface="Arial"/>
                <a:ea typeface="Arial"/>
                <a:cs typeface="Arial"/>
              </a:defRPr>
            </a:pPr>
            <a:endParaRPr lang="en-US"/>
          </a:p>
        </c:txPr>
        <c:crossAx val="60998707"/>
        <c:crosses val="autoZero"/>
        <c:auto val="1"/>
        <c:lblAlgn val="ctr"/>
        <c:lblOffset val="100"/>
        <c:noMultiLvlLbl val="0"/>
      </c:catAx>
      <c:valAx>
        <c:axId val="60998707"/>
        <c:scaling>
          <c:orientation val="minMax"/>
        </c:scaling>
        <c:delete val="0"/>
        <c:axPos val="l"/>
        <c:majorGridlines/>
        <c:numFmt formatCode="0.00" sourceLinked="1"/>
        <c:majorTickMark val="none"/>
        <c:minorTickMark val="none"/>
        <c:tickLblPos val="none"/>
        <c:spPr>
          <a:ln w="6350" cap="flat" cmpd="sng"/>
        </c:spPr>
        <c:txPr>
          <a:bodyPr/>
          <a:lstStyle/>
          <a:p>
            <a:pPr>
              <a:defRPr lang="en-US" sz="800" i="1" u="none" baseline="0">
                <a:solidFill>
                  <a:schemeClr val="tx1"/>
                </a:solidFill>
                <a:latin typeface="Arial"/>
                <a:ea typeface="Arial"/>
                <a:cs typeface="Arial"/>
              </a:defRPr>
            </a:pPr>
            <a:endParaRPr lang="en-US"/>
          </a:p>
        </c:txPr>
        <c:crossAx val="40605210"/>
        <c:crosses val="autoZero"/>
        <c:crossBetween val="between"/>
      </c:valAx>
      <c:spPr>
        <a:ln w="28575" cap="flat" cmpd="sng"/>
      </c:spPr>
    </c:plotArea>
    <c:plotVisOnly val="1"/>
    <c:dispBlanksAs val="gap"/>
    <c:showDLblsOverMax val="0"/>
  </c:chart>
  <c:spPr>
    <a:ln w="6350" cap="flat" cmpd="sng">
      <a:solidFill>
        <a:schemeClr val="tx1"/>
      </a:solidFill>
    </a:ln>
  </c:spPr>
  <c:txPr>
    <a:bodyPr rot="0" vert="horz"/>
    <a:lstStyle/>
    <a:p>
      <a:pPr>
        <a:defRPr lang="en-US" u="none" baseline="0">
          <a:solidFill>
            <a:schemeClr val="tx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dPt>
            <c:idx val="0"/>
            <c:invertIfNegative val="0"/>
            <c:bubble3D val="0"/>
            <c:spPr>
              <a:solidFill>
                <a:srgbClr val="FF0000"/>
              </a:solidFill>
              <a:ln w="6350" cap="flat" cmpd="sng">
                <a:solidFill>
                  <a:schemeClr val="tx1"/>
                </a:solidFill>
              </a:ln>
            </c:spPr>
            <c:extLst>
              <c:ext xmlns:c16="http://schemas.microsoft.com/office/drawing/2014/chart" uri="{C3380CC4-5D6E-409C-BE32-E72D297353CC}">
                <c16:uniqueId val="{00000001-BD26-453D-AA56-A7DA515439DF}"/>
              </c:ext>
            </c:extLst>
          </c:dPt>
          <c:dPt>
            <c:idx val="1"/>
            <c:invertIfNegative val="0"/>
            <c:bubble3D val="0"/>
            <c:spPr>
              <a:solidFill>
                <a:srgbClr val="FFC000"/>
              </a:solidFill>
              <a:ln w="6350" cap="flat" cmpd="sng">
                <a:solidFill>
                  <a:schemeClr val="tx1"/>
                </a:solidFill>
              </a:ln>
            </c:spPr>
            <c:extLst>
              <c:ext xmlns:c16="http://schemas.microsoft.com/office/drawing/2014/chart" uri="{C3380CC4-5D6E-409C-BE32-E72D297353CC}">
                <c16:uniqueId val="{00000003-BD26-453D-AA56-A7DA515439DF}"/>
              </c:ext>
            </c:extLst>
          </c:dPt>
          <c:dLbls>
            <c:spPr>
              <a:solidFill>
                <a:srgbClr val="FFFFFF"/>
              </a:solidFill>
            </c:spPr>
            <c:txPr>
              <a:bodyPr rot="0" vert="horz"/>
              <a:lstStyle/>
              <a:p>
                <a:pPr algn="ctr">
                  <a:defRPr lang="en-US" sz="800" b="1" u="none" baseline="0">
                    <a:solidFill>
                      <a:schemeClr val="tx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'Detailed Assessment'!$BA$4:$BB$5</c:f>
              <c:strCache>
                <c:ptCount val="2"/>
                <c:pt idx="0">
                  <c:v># High Risk Item</c:v>
                </c:pt>
                <c:pt idx="1">
                  <c:v># Mod Risk Items</c:v>
                </c:pt>
              </c:strCache>
            </c:strRef>
          </c:cat>
          <c:val>
            <c:numRef>
              <c:f>'Detailed Assessment'!$BC$4:$BC$5</c:f>
              <c:numCache>
                <c:formatCode>General</c:formatCode>
                <c:ptCount val="2"/>
                <c:pt idx="0" formatCode="0">
                  <c:v>0</c:v>
                </c:pt>
                <c:pt idx="1">
                  <c:v>0</c:v>
                </c:pt>
              </c:numCache>
            </c:numRef>
          </c:val>
          <c:extLst>
            <c:ext xmlns:c16="http://schemas.microsoft.com/office/drawing/2014/chart" uri="{C3380CC4-5D6E-409C-BE32-E72D297353CC}">
              <c16:uniqueId val="{00000004-627E-4EB4-846E-A51325932748}"/>
            </c:ext>
          </c:extLst>
        </c:ser>
        <c:dLbls>
          <c:showLegendKey val="0"/>
          <c:showVal val="0"/>
          <c:showCatName val="0"/>
          <c:showSerName val="0"/>
          <c:showPercent val="0"/>
          <c:showBubbleSize val="0"/>
        </c:dLbls>
        <c:gapWidth val="100"/>
        <c:axId val="29933663"/>
        <c:axId val="14014130"/>
      </c:barChart>
      <c:catAx>
        <c:axId val="29933663"/>
        <c:scaling>
          <c:orientation val="minMax"/>
        </c:scaling>
        <c:delete val="1"/>
        <c:axPos val="b"/>
        <c:numFmt formatCode="General" sourceLinked="0"/>
        <c:majorTickMark val="out"/>
        <c:minorTickMark val="none"/>
        <c:tickLblPos val="nextTo"/>
        <c:crossAx val="14014130"/>
        <c:crosses val="autoZero"/>
        <c:auto val="1"/>
        <c:lblAlgn val="ctr"/>
        <c:lblOffset val="100"/>
        <c:noMultiLvlLbl val="0"/>
      </c:catAx>
      <c:valAx>
        <c:axId val="14014130"/>
        <c:scaling>
          <c:orientation val="minMax"/>
        </c:scaling>
        <c:delete val="0"/>
        <c:axPos val="l"/>
        <c:majorGridlines/>
        <c:numFmt formatCode="0" sourceLinked="1"/>
        <c:majorTickMark val="out"/>
        <c:minorTickMark val="none"/>
        <c:tickLblPos val="nextTo"/>
        <c:spPr>
          <a:ln w="6350" cap="flat" cmpd="sng"/>
        </c:spPr>
        <c:crossAx val="29933663"/>
        <c:crosses val="autoZero"/>
        <c:crossBetween val="between"/>
      </c:valAx>
    </c:plotArea>
    <c:legend>
      <c:legendPos val="t"/>
      <c:overlay val="0"/>
    </c:legend>
    <c:plotVisOnly val="1"/>
    <c:dispBlanksAs val="gap"/>
    <c:showDLblsOverMax val="0"/>
  </c:chart>
  <c:spPr>
    <a:ln w="6350" cap="flat" cmpd="sng">
      <a:solidFill>
        <a:srgbClr val="000000"/>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Pt>
            <c:idx val="0"/>
            <c:bubble3D val="0"/>
            <c:spPr>
              <a:gradFill rotWithShape="1">
                <a:gsLst>
                  <a:gs pos="83000">
                    <a:srgbClr val="FF0000">
                      <a:lumMod val="76000"/>
                    </a:srgbClr>
                  </a:gs>
                  <a:gs pos="10000">
                    <a:schemeClr val="accent2">
                      <a:shade val="93000"/>
                      <a:satMod val="130000"/>
                    </a:schemeClr>
                  </a:gs>
                  <a:gs pos="22000">
                    <a:srgbClr val="FF0000"/>
                  </a:gs>
                </a:gsLst>
                <a:lin ang="8100000" scaled="1"/>
                <a:tileRect/>
              </a:gradFill>
              <a:ln w="6350">
                <a:noFill/>
              </a:ln>
              <a:effectLst>
                <a:outerShdw blurRad="40000" dist="23000" dir="5400000" rotWithShape="0">
                  <a:prstClr val="black">
                    <a:alpha val="35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1882-46B6-9D4C-B73E640BCE35}"/>
              </c:ext>
            </c:extLst>
          </c:dPt>
          <c:dPt>
            <c:idx val="1"/>
            <c:bubble3D val="0"/>
            <c:spPr>
              <a:gradFill rotWithShape="1">
                <a:gsLst>
                  <a:gs pos="85000">
                    <a:srgbClr val="FFC713"/>
                  </a:gs>
                  <a:gs pos="10000">
                    <a:srgbClr val="FFFF00"/>
                  </a:gs>
                  <a:gs pos="98000">
                    <a:schemeClr val="accent6">
                      <a:shade val="94000"/>
                      <a:satMod val="135000"/>
                    </a:schemeClr>
                  </a:gs>
                </a:gsLst>
                <a:lin ang="18900000" scaled="1"/>
                <a:tileRect/>
              </a:gradFill>
              <a:ln w="6350">
                <a:noFill/>
              </a:ln>
              <a:effectLst>
                <a:outerShdw blurRad="40000" dist="23000" dir="5400000" rotWithShape="0">
                  <a:prstClr val="black">
                    <a:alpha val="35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1882-46B6-9D4C-B73E640BCE35}"/>
              </c:ext>
            </c:extLst>
          </c:dPt>
          <c:dPt>
            <c:idx val="2"/>
            <c:bubble3D val="0"/>
            <c:spPr>
              <a:gradFill rotWithShape="1">
                <a:gsLst>
                  <a:gs pos="0">
                    <a:schemeClr val="accent3">
                      <a:shade val="51000"/>
                      <a:satMod val="130000"/>
                      <a:lumMod val="56000"/>
                    </a:schemeClr>
                  </a:gs>
                  <a:gs pos="19000">
                    <a:schemeClr val="accent3">
                      <a:shade val="93000"/>
                      <a:satMod val="130000"/>
                    </a:schemeClr>
                  </a:gs>
                  <a:gs pos="45000">
                    <a:schemeClr val="accent3">
                      <a:shade val="94000"/>
                      <a:satMod val="135000"/>
                      <a:lumMod val="95000"/>
                    </a:schemeClr>
                  </a:gs>
                </a:gsLst>
                <a:lin ang="2700000" scaled="1"/>
                <a:tileRect/>
              </a:gradFill>
              <a:ln w="6350">
                <a:noFill/>
              </a:ln>
              <a:effectLst>
                <a:outerShdw blurRad="40000" dist="23000" dir="5400000" rotWithShape="0">
                  <a:prstClr val="black">
                    <a:alpha val="35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1882-46B6-9D4C-B73E640BCE35}"/>
              </c:ext>
            </c:extLst>
          </c:dPt>
          <c:dLbls>
            <c:spPr>
              <a:noFill/>
              <a:ln w="635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'Quick Assessment'!$AD$5:$AF$5</c:f>
              <c:strCache>
                <c:ptCount val="3"/>
                <c:pt idx="0">
                  <c:v>High Risk Items</c:v>
                </c:pt>
                <c:pt idx="1">
                  <c:v>Moderate Risk Items</c:v>
                </c:pt>
                <c:pt idx="2">
                  <c:v>Low Risk Items</c:v>
                </c:pt>
              </c:strCache>
            </c:strRef>
          </c:cat>
          <c:val>
            <c:numRef>
              <c:f>'Quick Assessment'!$AD$6:$AF$6</c:f>
              <c:numCache>
                <c:formatCode>@</c:formatCode>
                <c:ptCount val="3"/>
                <c:pt idx="0">
                  <c:v>0</c:v>
                </c:pt>
                <c:pt idx="1">
                  <c:v>0</c:v>
                </c:pt>
                <c:pt idx="2" formatCode="General">
                  <c:v>0</c:v>
                </c:pt>
              </c:numCache>
            </c:numRef>
          </c:val>
          <c:extLst>
            <c:ext xmlns:c16="http://schemas.microsoft.com/office/drawing/2014/chart" uri="{C3380CC4-5D6E-409C-BE32-E72D297353CC}">
              <c16:uniqueId val="{00000006-1887-48F6-B1A6-B064154C150E}"/>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14</xdr:col>
      <xdr:colOff>183956</xdr:colOff>
      <xdr:row>24</xdr:row>
      <xdr:rowOff>180975</xdr:rowOff>
    </xdr:from>
    <xdr:to>
      <xdr:col>18</xdr:col>
      <xdr:colOff>142875</xdr:colOff>
      <xdr:row>35</xdr:row>
      <xdr:rowOff>221640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101463</xdr:colOff>
      <xdr:row>24</xdr:row>
      <xdr:rowOff>186772</xdr:rowOff>
    </xdr:from>
    <xdr:to>
      <xdr:col>14</xdr:col>
      <xdr:colOff>139563</xdr:colOff>
      <xdr:row>36</xdr:row>
      <xdr:rowOff>5545</xdr:rowOff>
    </xdr:to>
    <xdr:graphicFrame macro="">
      <xdr:nvGraphicFramePr>
        <xdr:cNvPr id="6" name="Chart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66675</xdr:colOff>
      <xdr:row>0</xdr:row>
      <xdr:rowOff>19050</xdr:rowOff>
    </xdr:from>
    <xdr:to>
      <xdr:col>2</xdr:col>
      <xdr:colOff>50673</xdr:colOff>
      <xdr:row>0</xdr:row>
      <xdr:rowOff>397002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675" y="19050"/>
          <a:ext cx="533400"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1</xdr:row>
      <xdr:rowOff>38099</xdr:rowOff>
    </xdr:from>
    <xdr:to>
      <xdr:col>9</xdr:col>
      <xdr:colOff>0</xdr:colOff>
      <xdr:row>2</xdr:row>
      <xdr:rowOff>152400</xdr:rowOff>
    </xdr:to>
    <xdr:grpSp>
      <xdr:nvGrpSpPr>
        <xdr:cNvPr id="3" name="Group 2">
          <a:extLst>
            <a:ext uri="{FF2B5EF4-FFF2-40B4-BE49-F238E27FC236}">
              <a16:creationId xmlns:a16="http://schemas.microsoft.com/office/drawing/2014/main" id="{00000000-0008-0000-0100-000003000000}"/>
            </a:ext>
          </a:extLst>
        </xdr:cNvPr>
        <xdr:cNvGrpSpPr>
          <a:grpSpLocks/>
        </xdr:cNvGrpSpPr>
      </xdr:nvGrpSpPr>
      <xdr:grpSpPr>
        <a:xfrm>
          <a:off x="3273425" y="688974"/>
          <a:ext cx="12125325" cy="304801"/>
          <a:chOff x="3759200" y="800894"/>
          <a:chExt cx="12077700" cy="367079"/>
        </a:xfrm>
      </xdr:grpSpPr>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bwMode="auto">
          <a:xfrm rot="5400000">
            <a:off x="5142097" y="901657"/>
            <a:ext cx="190224" cy="12664"/>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bwMode="auto">
          <a:xfrm rot="16200000" flipH="1">
            <a:off x="11232277" y="921571"/>
            <a:ext cx="205321" cy="1193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6" name="Straight Arrow Connector 5">
            <a:extLst>
              <a:ext uri="{FF2B5EF4-FFF2-40B4-BE49-F238E27FC236}">
                <a16:creationId xmlns:a16="http://schemas.microsoft.com/office/drawing/2014/main" id="{00000000-0008-0000-0100-000006000000}"/>
              </a:ext>
            </a:extLst>
          </xdr:cNvPr>
          <xdr:cNvCxnSpPr/>
        </xdr:nvCxnSpPr>
        <xdr:spPr bwMode="auto">
          <a:xfrm rot="5400000">
            <a:off x="8158502" y="908081"/>
            <a:ext cx="217399" cy="156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7" name="Straight Arrow Connector 6">
            <a:extLst>
              <a:ext uri="{FF2B5EF4-FFF2-40B4-BE49-F238E27FC236}">
                <a16:creationId xmlns:a16="http://schemas.microsoft.com/office/drawing/2014/main" id="{00000000-0008-0000-0100-000007000000}"/>
              </a:ext>
            </a:extLst>
          </xdr:cNvPr>
          <xdr:cNvCxnSpPr/>
        </xdr:nvCxnSpPr>
        <xdr:spPr bwMode="auto">
          <a:xfrm rot="5400000">
            <a:off x="14287935" y="927077"/>
            <a:ext cx="229476" cy="156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grpSp>
        <xdr:nvGrpSpPr>
          <xdr:cNvPr id="8" name="Group 7">
            <a:extLst>
              <a:ext uri="{FF2B5EF4-FFF2-40B4-BE49-F238E27FC236}">
                <a16:creationId xmlns:a16="http://schemas.microsoft.com/office/drawing/2014/main" id="{00000000-0008-0000-0100-000008000000}"/>
              </a:ext>
            </a:extLst>
          </xdr:cNvPr>
          <xdr:cNvGrpSpPr>
            <a:grpSpLocks/>
          </xdr:cNvGrpSpPr>
        </xdr:nvGrpSpPr>
        <xdr:grpSpPr>
          <a:xfrm>
            <a:off x="3759200" y="812824"/>
            <a:ext cx="12077700" cy="355149"/>
            <a:chOff x="3759200" y="812800"/>
            <a:chExt cx="12077700" cy="355173"/>
          </a:xfrm>
        </xdr:grpSpPr>
        <xdr:cxnSp macro="">
          <xdr:nvCxnSpPr>
            <xdr:cNvPr id="9" name="Straight Connector 8">
              <a:extLst>
                <a:ext uri="{FF2B5EF4-FFF2-40B4-BE49-F238E27FC236}">
                  <a16:creationId xmlns:a16="http://schemas.microsoft.com/office/drawing/2014/main" id="{00000000-0008-0000-0100-000009000000}"/>
                </a:ext>
              </a:extLst>
            </xdr:cNvPr>
            <xdr:cNvCxnSpPr/>
          </xdr:nvCxnSpPr>
          <xdr:spPr bwMode="auto">
            <a:xfrm rot="10800000">
              <a:off x="5244757" y="812800"/>
              <a:ext cx="4203040" cy="159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0" name="Straight Connector 9">
              <a:extLst>
                <a:ext uri="{FF2B5EF4-FFF2-40B4-BE49-F238E27FC236}">
                  <a16:creationId xmlns:a16="http://schemas.microsoft.com/office/drawing/2014/main" id="{00000000-0008-0000-0100-00000A000000}"/>
                </a:ext>
              </a:extLst>
            </xdr:cNvPr>
            <xdr:cNvCxnSpPr/>
          </xdr:nvCxnSpPr>
          <xdr:spPr bwMode="auto">
            <a:xfrm rot="10800000">
              <a:off x="10196614" y="812800"/>
              <a:ext cx="4203040" cy="159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3759200" y="990209"/>
              <a:ext cx="2959037" cy="177764"/>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High Risk</a:t>
              </a:r>
            </a:p>
          </xdr:txBody>
        </xdr:sp>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6757489"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Moderate to High Risk</a:t>
              </a:r>
            </a:p>
          </xdr:txBody>
        </xdr:sp>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9804089"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Low to</a:t>
              </a:r>
              <a:r>
                <a:rPr lang="en-US" sz="800" baseline="0"/>
                <a:t> Moderate Risk</a:t>
              </a:r>
              <a:endParaRPr lang="en-US" sz="800"/>
            </a:p>
          </xdr:txBody>
        </xdr:sp>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12877864"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Negligible to No Risk</a:t>
              </a:r>
            </a:p>
          </xdr:txBody>
        </xdr:sp>
      </xdr:grpSp>
    </xdr:grpSp>
    <xdr:clientData/>
  </xdr:twoCellAnchor>
  <xdr:twoCellAnchor>
    <xdr:from>
      <xdr:col>5</xdr:col>
      <xdr:colOff>66675</xdr:colOff>
      <xdr:row>11</xdr:row>
      <xdr:rowOff>38099</xdr:rowOff>
    </xdr:from>
    <xdr:to>
      <xdr:col>9</xdr:col>
      <xdr:colOff>0</xdr:colOff>
      <xdr:row>12</xdr:row>
      <xdr:rowOff>152400</xdr:rowOff>
    </xdr:to>
    <xdr:grpSp>
      <xdr:nvGrpSpPr>
        <xdr:cNvPr id="15" name="Group 14">
          <a:extLst>
            <a:ext uri="{FF2B5EF4-FFF2-40B4-BE49-F238E27FC236}">
              <a16:creationId xmlns:a16="http://schemas.microsoft.com/office/drawing/2014/main" id="{00000000-0008-0000-0100-00000F000000}"/>
            </a:ext>
          </a:extLst>
        </xdr:cNvPr>
        <xdr:cNvGrpSpPr>
          <a:grpSpLocks/>
        </xdr:cNvGrpSpPr>
      </xdr:nvGrpSpPr>
      <xdr:grpSpPr>
        <a:xfrm>
          <a:off x="3273425" y="5586412"/>
          <a:ext cx="12125325" cy="487363"/>
          <a:chOff x="3759200" y="800894"/>
          <a:chExt cx="12077700" cy="367079"/>
        </a:xfrm>
      </xdr:grpSpPr>
      <xdr:cxnSp macro="">
        <xdr:nvCxnSpPr>
          <xdr:cNvPr id="16" name="Straight Arrow Connector 15">
            <a:extLst>
              <a:ext uri="{FF2B5EF4-FFF2-40B4-BE49-F238E27FC236}">
                <a16:creationId xmlns:a16="http://schemas.microsoft.com/office/drawing/2014/main" id="{00000000-0008-0000-0100-000010000000}"/>
              </a:ext>
            </a:extLst>
          </xdr:cNvPr>
          <xdr:cNvCxnSpPr/>
        </xdr:nvCxnSpPr>
        <xdr:spPr bwMode="auto">
          <a:xfrm rot="5400000">
            <a:off x="5142097" y="901657"/>
            <a:ext cx="190224" cy="12664"/>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17" name="Straight Arrow Connector 16">
            <a:extLst>
              <a:ext uri="{FF2B5EF4-FFF2-40B4-BE49-F238E27FC236}">
                <a16:creationId xmlns:a16="http://schemas.microsoft.com/office/drawing/2014/main" id="{00000000-0008-0000-0100-000011000000}"/>
              </a:ext>
            </a:extLst>
          </xdr:cNvPr>
          <xdr:cNvCxnSpPr/>
        </xdr:nvCxnSpPr>
        <xdr:spPr bwMode="auto">
          <a:xfrm rot="16200000" flipH="1">
            <a:off x="11232277" y="921571"/>
            <a:ext cx="205321" cy="1193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18" name="Straight Arrow Connector 17">
            <a:extLst>
              <a:ext uri="{FF2B5EF4-FFF2-40B4-BE49-F238E27FC236}">
                <a16:creationId xmlns:a16="http://schemas.microsoft.com/office/drawing/2014/main" id="{00000000-0008-0000-0100-000012000000}"/>
              </a:ext>
            </a:extLst>
          </xdr:cNvPr>
          <xdr:cNvCxnSpPr/>
        </xdr:nvCxnSpPr>
        <xdr:spPr bwMode="auto">
          <a:xfrm rot="5400000">
            <a:off x="8158502" y="908081"/>
            <a:ext cx="217399" cy="156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19" name="Straight Arrow Connector 18">
            <a:extLst>
              <a:ext uri="{FF2B5EF4-FFF2-40B4-BE49-F238E27FC236}">
                <a16:creationId xmlns:a16="http://schemas.microsoft.com/office/drawing/2014/main" id="{00000000-0008-0000-0100-000013000000}"/>
              </a:ext>
            </a:extLst>
          </xdr:cNvPr>
          <xdr:cNvCxnSpPr/>
        </xdr:nvCxnSpPr>
        <xdr:spPr bwMode="auto">
          <a:xfrm rot="5400000">
            <a:off x="14287935" y="927077"/>
            <a:ext cx="229476" cy="156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grpSp>
        <xdr:nvGrpSpPr>
          <xdr:cNvPr id="20" name="Group 19">
            <a:extLst>
              <a:ext uri="{FF2B5EF4-FFF2-40B4-BE49-F238E27FC236}">
                <a16:creationId xmlns:a16="http://schemas.microsoft.com/office/drawing/2014/main" id="{00000000-0008-0000-0100-000014000000}"/>
              </a:ext>
            </a:extLst>
          </xdr:cNvPr>
          <xdr:cNvGrpSpPr>
            <a:grpSpLocks/>
          </xdr:cNvGrpSpPr>
        </xdr:nvGrpSpPr>
        <xdr:grpSpPr>
          <a:xfrm>
            <a:off x="3759200" y="812824"/>
            <a:ext cx="12077700" cy="355149"/>
            <a:chOff x="3759200" y="812800"/>
            <a:chExt cx="12077700" cy="355173"/>
          </a:xfrm>
        </xdr:grpSpPr>
        <xdr:cxnSp macro="">
          <xdr:nvCxnSpPr>
            <xdr:cNvPr id="21" name="Straight Connector 20">
              <a:extLst>
                <a:ext uri="{FF2B5EF4-FFF2-40B4-BE49-F238E27FC236}">
                  <a16:creationId xmlns:a16="http://schemas.microsoft.com/office/drawing/2014/main" id="{00000000-0008-0000-0100-000015000000}"/>
                </a:ext>
              </a:extLst>
            </xdr:cNvPr>
            <xdr:cNvCxnSpPr/>
          </xdr:nvCxnSpPr>
          <xdr:spPr bwMode="auto">
            <a:xfrm rot="10800000">
              <a:off x="5244757" y="812800"/>
              <a:ext cx="4203040" cy="159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2" name="Straight Connector 21">
              <a:extLst>
                <a:ext uri="{FF2B5EF4-FFF2-40B4-BE49-F238E27FC236}">
                  <a16:creationId xmlns:a16="http://schemas.microsoft.com/office/drawing/2014/main" id="{00000000-0008-0000-0100-000016000000}"/>
                </a:ext>
              </a:extLst>
            </xdr:cNvPr>
            <xdr:cNvCxnSpPr/>
          </xdr:nvCxnSpPr>
          <xdr:spPr bwMode="auto">
            <a:xfrm rot="10800000">
              <a:off x="10196614" y="812800"/>
              <a:ext cx="4203040" cy="159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3759200" y="990209"/>
              <a:ext cx="2959037" cy="177764"/>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High Risk</a:t>
              </a:r>
            </a:p>
          </xdr:txBody>
        </xdr:sp>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6757489"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Moderate to High Risk</a:t>
              </a:r>
            </a:p>
          </xdr:txBody>
        </xdr:sp>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9804089"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Low to</a:t>
              </a:r>
              <a:r>
                <a:rPr lang="en-US" sz="800" baseline="0"/>
                <a:t> Moderate Risk</a:t>
              </a:r>
              <a:endParaRPr lang="en-US" sz="800"/>
            </a:p>
          </xdr:txBody>
        </xdr:sp>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12877864"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Negligible to No Risk</a:t>
              </a:r>
            </a:p>
          </xdr:txBody>
        </xdr:sp>
      </xdr:grpSp>
    </xdr:grpSp>
    <xdr:clientData/>
  </xdr:twoCellAnchor>
  <xdr:twoCellAnchor>
    <xdr:from>
      <xdr:col>5</xdr:col>
      <xdr:colOff>66675</xdr:colOff>
      <xdr:row>26</xdr:row>
      <xdr:rowOff>38099</xdr:rowOff>
    </xdr:from>
    <xdr:to>
      <xdr:col>9</xdr:col>
      <xdr:colOff>0</xdr:colOff>
      <xdr:row>27</xdr:row>
      <xdr:rowOff>152400</xdr:rowOff>
    </xdr:to>
    <xdr:grpSp>
      <xdr:nvGrpSpPr>
        <xdr:cNvPr id="27" name="Group 26">
          <a:extLst>
            <a:ext uri="{FF2B5EF4-FFF2-40B4-BE49-F238E27FC236}">
              <a16:creationId xmlns:a16="http://schemas.microsoft.com/office/drawing/2014/main" id="{00000000-0008-0000-0100-00001B000000}"/>
            </a:ext>
          </a:extLst>
        </xdr:cNvPr>
        <xdr:cNvGrpSpPr>
          <a:grpSpLocks/>
        </xdr:cNvGrpSpPr>
      </xdr:nvGrpSpPr>
      <xdr:grpSpPr>
        <a:xfrm>
          <a:off x="3273425" y="12111037"/>
          <a:ext cx="12125325" cy="630238"/>
          <a:chOff x="3759200" y="800894"/>
          <a:chExt cx="12077700" cy="367079"/>
        </a:xfrm>
      </xdr:grpSpPr>
      <xdr:cxnSp macro="">
        <xdr:nvCxnSpPr>
          <xdr:cNvPr id="28" name="Straight Arrow Connector 27">
            <a:extLst>
              <a:ext uri="{FF2B5EF4-FFF2-40B4-BE49-F238E27FC236}">
                <a16:creationId xmlns:a16="http://schemas.microsoft.com/office/drawing/2014/main" id="{00000000-0008-0000-0100-00001C000000}"/>
              </a:ext>
            </a:extLst>
          </xdr:cNvPr>
          <xdr:cNvCxnSpPr/>
        </xdr:nvCxnSpPr>
        <xdr:spPr bwMode="auto">
          <a:xfrm rot="5400000">
            <a:off x="5142097" y="901657"/>
            <a:ext cx="190224" cy="12664"/>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29" name="Straight Arrow Connector 28">
            <a:extLst>
              <a:ext uri="{FF2B5EF4-FFF2-40B4-BE49-F238E27FC236}">
                <a16:creationId xmlns:a16="http://schemas.microsoft.com/office/drawing/2014/main" id="{00000000-0008-0000-0100-00001D000000}"/>
              </a:ext>
            </a:extLst>
          </xdr:cNvPr>
          <xdr:cNvCxnSpPr/>
        </xdr:nvCxnSpPr>
        <xdr:spPr bwMode="auto">
          <a:xfrm rot="16200000" flipH="1">
            <a:off x="11232277" y="921571"/>
            <a:ext cx="205321" cy="1193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30" name="Straight Arrow Connector 29">
            <a:extLst>
              <a:ext uri="{FF2B5EF4-FFF2-40B4-BE49-F238E27FC236}">
                <a16:creationId xmlns:a16="http://schemas.microsoft.com/office/drawing/2014/main" id="{00000000-0008-0000-0100-00001E000000}"/>
              </a:ext>
            </a:extLst>
          </xdr:cNvPr>
          <xdr:cNvCxnSpPr/>
        </xdr:nvCxnSpPr>
        <xdr:spPr bwMode="auto">
          <a:xfrm rot="5400000">
            <a:off x="8158502" y="908081"/>
            <a:ext cx="217399" cy="156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31" name="Straight Arrow Connector 30">
            <a:extLst>
              <a:ext uri="{FF2B5EF4-FFF2-40B4-BE49-F238E27FC236}">
                <a16:creationId xmlns:a16="http://schemas.microsoft.com/office/drawing/2014/main" id="{00000000-0008-0000-0100-00001F000000}"/>
              </a:ext>
            </a:extLst>
          </xdr:cNvPr>
          <xdr:cNvCxnSpPr/>
        </xdr:nvCxnSpPr>
        <xdr:spPr bwMode="auto">
          <a:xfrm rot="5400000">
            <a:off x="14287935" y="927077"/>
            <a:ext cx="229476" cy="156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grpSp>
        <xdr:nvGrpSpPr>
          <xdr:cNvPr id="32" name="Group 31">
            <a:extLst>
              <a:ext uri="{FF2B5EF4-FFF2-40B4-BE49-F238E27FC236}">
                <a16:creationId xmlns:a16="http://schemas.microsoft.com/office/drawing/2014/main" id="{00000000-0008-0000-0100-000020000000}"/>
              </a:ext>
            </a:extLst>
          </xdr:cNvPr>
          <xdr:cNvGrpSpPr>
            <a:grpSpLocks/>
          </xdr:cNvGrpSpPr>
        </xdr:nvGrpSpPr>
        <xdr:grpSpPr>
          <a:xfrm>
            <a:off x="3759200" y="812824"/>
            <a:ext cx="12077700" cy="355149"/>
            <a:chOff x="3759200" y="812800"/>
            <a:chExt cx="12077700" cy="355173"/>
          </a:xfrm>
        </xdr:grpSpPr>
        <xdr:cxnSp macro="">
          <xdr:nvCxnSpPr>
            <xdr:cNvPr id="33" name="Straight Connector 32">
              <a:extLst>
                <a:ext uri="{FF2B5EF4-FFF2-40B4-BE49-F238E27FC236}">
                  <a16:creationId xmlns:a16="http://schemas.microsoft.com/office/drawing/2014/main" id="{00000000-0008-0000-0100-000021000000}"/>
                </a:ext>
              </a:extLst>
            </xdr:cNvPr>
            <xdr:cNvCxnSpPr/>
          </xdr:nvCxnSpPr>
          <xdr:spPr bwMode="auto">
            <a:xfrm rot="10800000">
              <a:off x="5244757" y="812800"/>
              <a:ext cx="4203040" cy="159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4" name="Straight Connector 33">
              <a:extLst>
                <a:ext uri="{FF2B5EF4-FFF2-40B4-BE49-F238E27FC236}">
                  <a16:creationId xmlns:a16="http://schemas.microsoft.com/office/drawing/2014/main" id="{00000000-0008-0000-0100-000022000000}"/>
                </a:ext>
              </a:extLst>
            </xdr:cNvPr>
            <xdr:cNvCxnSpPr/>
          </xdr:nvCxnSpPr>
          <xdr:spPr bwMode="auto">
            <a:xfrm rot="10800000">
              <a:off x="10196614" y="812800"/>
              <a:ext cx="4203040" cy="159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35" name="TextBox 34">
              <a:extLst>
                <a:ext uri="{FF2B5EF4-FFF2-40B4-BE49-F238E27FC236}">
                  <a16:creationId xmlns:a16="http://schemas.microsoft.com/office/drawing/2014/main" id="{00000000-0008-0000-0100-000023000000}"/>
                </a:ext>
              </a:extLst>
            </xdr:cNvPr>
            <xdr:cNvSpPr txBox="1"/>
          </xdr:nvSpPr>
          <xdr:spPr>
            <a:xfrm>
              <a:off x="3759200" y="990209"/>
              <a:ext cx="2959037" cy="177764"/>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High Risk</a:t>
              </a:r>
            </a:p>
          </xdr:txBody>
        </xdr:sp>
        <xdr:sp macro="" textlink="">
          <xdr:nvSpPr>
            <xdr:cNvPr id="36" name="TextBox 35">
              <a:extLst>
                <a:ext uri="{FF2B5EF4-FFF2-40B4-BE49-F238E27FC236}">
                  <a16:creationId xmlns:a16="http://schemas.microsoft.com/office/drawing/2014/main" id="{00000000-0008-0000-0100-000024000000}"/>
                </a:ext>
              </a:extLst>
            </xdr:cNvPr>
            <xdr:cNvSpPr txBox="1"/>
          </xdr:nvSpPr>
          <xdr:spPr>
            <a:xfrm>
              <a:off x="6757489"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Moderate to High Risk</a:t>
              </a:r>
            </a:p>
          </xdr:txBody>
        </xdr:sp>
        <xdr:sp macro="" textlink="">
          <xdr:nvSpPr>
            <xdr:cNvPr id="37" name="TextBox 36">
              <a:extLst>
                <a:ext uri="{FF2B5EF4-FFF2-40B4-BE49-F238E27FC236}">
                  <a16:creationId xmlns:a16="http://schemas.microsoft.com/office/drawing/2014/main" id="{00000000-0008-0000-0100-000025000000}"/>
                </a:ext>
              </a:extLst>
            </xdr:cNvPr>
            <xdr:cNvSpPr txBox="1"/>
          </xdr:nvSpPr>
          <xdr:spPr>
            <a:xfrm>
              <a:off x="9804089"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Low to</a:t>
              </a:r>
              <a:r>
                <a:rPr lang="en-US" sz="800" baseline="0"/>
                <a:t> Moderate Risk</a:t>
              </a:r>
              <a:endParaRPr lang="en-US" sz="800"/>
            </a:p>
          </xdr:txBody>
        </xdr:sp>
        <xdr:sp macro="" textlink="">
          <xdr:nvSpPr>
            <xdr:cNvPr id="38" name="TextBox 37">
              <a:extLst>
                <a:ext uri="{FF2B5EF4-FFF2-40B4-BE49-F238E27FC236}">
                  <a16:creationId xmlns:a16="http://schemas.microsoft.com/office/drawing/2014/main" id="{00000000-0008-0000-0100-000026000000}"/>
                </a:ext>
              </a:extLst>
            </xdr:cNvPr>
            <xdr:cNvSpPr txBox="1"/>
          </xdr:nvSpPr>
          <xdr:spPr>
            <a:xfrm>
              <a:off x="12877864"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Negligible to No Risk</a:t>
              </a:r>
            </a:p>
          </xdr:txBody>
        </xdr:sp>
      </xdr:grpSp>
    </xdr:grpSp>
    <xdr:clientData/>
  </xdr:twoCellAnchor>
  <xdr:twoCellAnchor>
    <xdr:from>
      <xdr:col>5</xdr:col>
      <xdr:colOff>66675</xdr:colOff>
      <xdr:row>34</xdr:row>
      <xdr:rowOff>38099</xdr:rowOff>
    </xdr:from>
    <xdr:to>
      <xdr:col>9</xdr:col>
      <xdr:colOff>0</xdr:colOff>
      <xdr:row>35</xdr:row>
      <xdr:rowOff>152400</xdr:rowOff>
    </xdr:to>
    <xdr:grpSp>
      <xdr:nvGrpSpPr>
        <xdr:cNvPr id="39" name="Group 38">
          <a:extLst>
            <a:ext uri="{FF2B5EF4-FFF2-40B4-BE49-F238E27FC236}">
              <a16:creationId xmlns:a16="http://schemas.microsoft.com/office/drawing/2014/main" id="{00000000-0008-0000-0100-000027000000}"/>
            </a:ext>
          </a:extLst>
        </xdr:cNvPr>
        <xdr:cNvGrpSpPr>
          <a:grpSpLocks/>
        </xdr:cNvGrpSpPr>
      </xdr:nvGrpSpPr>
      <xdr:grpSpPr>
        <a:xfrm>
          <a:off x="3273425" y="16175037"/>
          <a:ext cx="12125325" cy="487363"/>
          <a:chOff x="3759200" y="800894"/>
          <a:chExt cx="12077700" cy="367079"/>
        </a:xfrm>
      </xdr:grpSpPr>
      <xdr:cxnSp macro="">
        <xdr:nvCxnSpPr>
          <xdr:cNvPr id="40" name="Straight Arrow Connector 39">
            <a:extLst>
              <a:ext uri="{FF2B5EF4-FFF2-40B4-BE49-F238E27FC236}">
                <a16:creationId xmlns:a16="http://schemas.microsoft.com/office/drawing/2014/main" id="{00000000-0008-0000-0100-000028000000}"/>
              </a:ext>
            </a:extLst>
          </xdr:cNvPr>
          <xdr:cNvCxnSpPr/>
        </xdr:nvCxnSpPr>
        <xdr:spPr bwMode="auto">
          <a:xfrm rot="5400000">
            <a:off x="5142097" y="901657"/>
            <a:ext cx="190224" cy="12664"/>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41" name="Straight Arrow Connector 40">
            <a:extLst>
              <a:ext uri="{FF2B5EF4-FFF2-40B4-BE49-F238E27FC236}">
                <a16:creationId xmlns:a16="http://schemas.microsoft.com/office/drawing/2014/main" id="{00000000-0008-0000-0100-000029000000}"/>
              </a:ext>
            </a:extLst>
          </xdr:cNvPr>
          <xdr:cNvCxnSpPr/>
        </xdr:nvCxnSpPr>
        <xdr:spPr bwMode="auto">
          <a:xfrm rot="16200000" flipH="1">
            <a:off x="11232277" y="921571"/>
            <a:ext cx="205321" cy="1193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42" name="Straight Arrow Connector 41">
            <a:extLst>
              <a:ext uri="{FF2B5EF4-FFF2-40B4-BE49-F238E27FC236}">
                <a16:creationId xmlns:a16="http://schemas.microsoft.com/office/drawing/2014/main" id="{00000000-0008-0000-0100-00002A000000}"/>
              </a:ext>
            </a:extLst>
          </xdr:cNvPr>
          <xdr:cNvCxnSpPr/>
        </xdr:nvCxnSpPr>
        <xdr:spPr bwMode="auto">
          <a:xfrm rot="5400000">
            <a:off x="8158502" y="908081"/>
            <a:ext cx="217399" cy="156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43" name="Straight Arrow Connector 42">
            <a:extLst>
              <a:ext uri="{FF2B5EF4-FFF2-40B4-BE49-F238E27FC236}">
                <a16:creationId xmlns:a16="http://schemas.microsoft.com/office/drawing/2014/main" id="{00000000-0008-0000-0100-00002B000000}"/>
              </a:ext>
            </a:extLst>
          </xdr:cNvPr>
          <xdr:cNvCxnSpPr/>
        </xdr:nvCxnSpPr>
        <xdr:spPr bwMode="auto">
          <a:xfrm rot="5400000">
            <a:off x="14287935" y="927077"/>
            <a:ext cx="229476" cy="156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grpSp>
        <xdr:nvGrpSpPr>
          <xdr:cNvPr id="44" name="Group 43">
            <a:extLst>
              <a:ext uri="{FF2B5EF4-FFF2-40B4-BE49-F238E27FC236}">
                <a16:creationId xmlns:a16="http://schemas.microsoft.com/office/drawing/2014/main" id="{00000000-0008-0000-0100-00002C000000}"/>
              </a:ext>
            </a:extLst>
          </xdr:cNvPr>
          <xdr:cNvGrpSpPr>
            <a:grpSpLocks/>
          </xdr:cNvGrpSpPr>
        </xdr:nvGrpSpPr>
        <xdr:grpSpPr>
          <a:xfrm>
            <a:off x="3759200" y="812824"/>
            <a:ext cx="12077700" cy="355149"/>
            <a:chOff x="3759200" y="812800"/>
            <a:chExt cx="12077700" cy="355173"/>
          </a:xfrm>
        </xdr:grpSpPr>
        <xdr:cxnSp macro="">
          <xdr:nvCxnSpPr>
            <xdr:cNvPr id="45" name="Straight Connector 44">
              <a:extLst>
                <a:ext uri="{FF2B5EF4-FFF2-40B4-BE49-F238E27FC236}">
                  <a16:creationId xmlns:a16="http://schemas.microsoft.com/office/drawing/2014/main" id="{00000000-0008-0000-0100-00002D000000}"/>
                </a:ext>
              </a:extLst>
            </xdr:cNvPr>
            <xdr:cNvCxnSpPr/>
          </xdr:nvCxnSpPr>
          <xdr:spPr bwMode="auto">
            <a:xfrm rot="10800000">
              <a:off x="5244757" y="812800"/>
              <a:ext cx="4203040" cy="159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6" name="Straight Connector 45">
              <a:extLst>
                <a:ext uri="{FF2B5EF4-FFF2-40B4-BE49-F238E27FC236}">
                  <a16:creationId xmlns:a16="http://schemas.microsoft.com/office/drawing/2014/main" id="{00000000-0008-0000-0100-00002E000000}"/>
                </a:ext>
              </a:extLst>
            </xdr:cNvPr>
            <xdr:cNvCxnSpPr/>
          </xdr:nvCxnSpPr>
          <xdr:spPr bwMode="auto">
            <a:xfrm rot="10800000">
              <a:off x="10196614" y="812800"/>
              <a:ext cx="4203040" cy="159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47" name="TextBox 46">
              <a:extLst>
                <a:ext uri="{FF2B5EF4-FFF2-40B4-BE49-F238E27FC236}">
                  <a16:creationId xmlns:a16="http://schemas.microsoft.com/office/drawing/2014/main" id="{00000000-0008-0000-0100-00002F000000}"/>
                </a:ext>
              </a:extLst>
            </xdr:cNvPr>
            <xdr:cNvSpPr txBox="1"/>
          </xdr:nvSpPr>
          <xdr:spPr>
            <a:xfrm>
              <a:off x="3759200" y="990209"/>
              <a:ext cx="2959037" cy="177764"/>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High Risk</a:t>
              </a:r>
            </a:p>
          </xdr:txBody>
        </xdr:sp>
        <xdr:sp macro="" textlink="">
          <xdr:nvSpPr>
            <xdr:cNvPr id="48" name="TextBox 47">
              <a:extLst>
                <a:ext uri="{FF2B5EF4-FFF2-40B4-BE49-F238E27FC236}">
                  <a16:creationId xmlns:a16="http://schemas.microsoft.com/office/drawing/2014/main" id="{00000000-0008-0000-0100-000030000000}"/>
                </a:ext>
              </a:extLst>
            </xdr:cNvPr>
            <xdr:cNvSpPr txBox="1"/>
          </xdr:nvSpPr>
          <xdr:spPr>
            <a:xfrm>
              <a:off x="6757489"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Moderate to High Risk</a:t>
              </a:r>
            </a:p>
          </xdr:txBody>
        </xdr:sp>
        <xdr:sp macro="" textlink="">
          <xdr:nvSpPr>
            <xdr:cNvPr id="49" name="TextBox 48">
              <a:extLst>
                <a:ext uri="{FF2B5EF4-FFF2-40B4-BE49-F238E27FC236}">
                  <a16:creationId xmlns:a16="http://schemas.microsoft.com/office/drawing/2014/main" id="{00000000-0008-0000-0100-000031000000}"/>
                </a:ext>
              </a:extLst>
            </xdr:cNvPr>
            <xdr:cNvSpPr txBox="1"/>
          </xdr:nvSpPr>
          <xdr:spPr>
            <a:xfrm>
              <a:off x="9804089"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Low to</a:t>
              </a:r>
              <a:r>
                <a:rPr lang="en-US" sz="800" baseline="0"/>
                <a:t> Moderate Risk</a:t>
              </a:r>
              <a:endParaRPr lang="en-US" sz="800"/>
            </a:p>
          </xdr:txBody>
        </xdr:sp>
        <xdr:sp macro="" textlink="">
          <xdr:nvSpPr>
            <xdr:cNvPr id="50" name="TextBox 49">
              <a:extLst>
                <a:ext uri="{FF2B5EF4-FFF2-40B4-BE49-F238E27FC236}">
                  <a16:creationId xmlns:a16="http://schemas.microsoft.com/office/drawing/2014/main" id="{00000000-0008-0000-0100-000032000000}"/>
                </a:ext>
              </a:extLst>
            </xdr:cNvPr>
            <xdr:cNvSpPr txBox="1"/>
          </xdr:nvSpPr>
          <xdr:spPr>
            <a:xfrm>
              <a:off x="12877864"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Negligible to No Risk</a:t>
              </a:r>
            </a:p>
          </xdr:txBody>
        </xdr:sp>
      </xdr:grpSp>
    </xdr:grpSp>
    <xdr:clientData/>
  </xdr:twoCellAnchor>
  <xdr:twoCellAnchor>
    <xdr:from>
      <xdr:col>5</xdr:col>
      <xdr:colOff>66675</xdr:colOff>
      <xdr:row>50</xdr:row>
      <xdr:rowOff>38099</xdr:rowOff>
    </xdr:from>
    <xdr:to>
      <xdr:col>9</xdr:col>
      <xdr:colOff>0</xdr:colOff>
      <xdr:row>51</xdr:row>
      <xdr:rowOff>152400</xdr:rowOff>
    </xdr:to>
    <xdr:grpSp>
      <xdr:nvGrpSpPr>
        <xdr:cNvPr id="51" name="Group 50">
          <a:extLst>
            <a:ext uri="{FF2B5EF4-FFF2-40B4-BE49-F238E27FC236}">
              <a16:creationId xmlns:a16="http://schemas.microsoft.com/office/drawing/2014/main" id="{00000000-0008-0000-0100-000033000000}"/>
            </a:ext>
          </a:extLst>
        </xdr:cNvPr>
        <xdr:cNvGrpSpPr>
          <a:grpSpLocks/>
        </xdr:cNvGrpSpPr>
      </xdr:nvGrpSpPr>
      <xdr:grpSpPr>
        <a:xfrm>
          <a:off x="3273425" y="26144537"/>
          <a:ext cx="12125325" cy="677863"/>
          <a:chOff x="3759200" y="800894"/>
          <a:chExt cx="12077700" cy="367079"/>
        </a:xfrm>
      </xdr:grpSpPr>
      <xdr:cxnSp macro="">
        <xdr:nvCxnSpPr>
          <xdr:cNvPr id="52" name="Straight Arrow Connector 51">
            <a:extLst>
              <a:ext uri="{FF2B5EF4-FFF2-40B4-BE49-F238E27FC236}">
                <a16:creationId xmlns:a16="http://schemas.microsoft.com/office/drawing/2014/main" id="{00000000-0008-0000-0100-000034000000}"/>
              </a:ext>
            </a:extLst>
          </xdr:cNvPr>
          <xdr:cNvCxnSpPr/>
        </xdr:nvCxnSpPr>
        <xdr:spPr bwMode="auto">
          <a:xfrm rot="5400000">
            <a:off x="5142097" y="901657"/>
            <a:ext cx="190224" cy="12664"/>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53" name="Straight Arrow Connector 52">
            <a:extLst>
              <a:ext uri="{FF2B5EF4-FFF2-40B4-BE49-F238E27FC236}">
                <a16:creationId xmlns:a16="http://schemas.microsoft.com/office/drawing/2014/main" id="{00000000-0008-0000-0100-000035000000}"/>
              </a:ext>
            </a:extLst>
          </xdr:cNvPr>
          <xdr:cNvCxnSpPr/>
        </xdr:nvCxnSpPr>
        <xdr:spPr bwMode="auto">
          <a:xfrm rot="16200000" flipH="1">
            <a:off x="11232277" y="921571"/>
            <a:ext cx="205321" cy="1193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54" name="Straight Arrow Connector 53">
            <a:extLst>
              <a:ext uri="{FF2B5EF4-FFF2-40B4-BE49-F238E27FC236}">
                <a16:creationId xmlns:a16="http://schemas.microsoft.com/office/drawing/2014/main" id="{00000000-0008-0000-0100-000036000000}"/>
              </a:ext>
            </a:extLst>
          </xdr:cNvPr>
          <xdr:cNvCxnSpPr/>
        </xdr:nvCxnSpPr>
        <xdr:spPr bwMode="auto">
          <a:xfrm rot="5400000">
            <a:off x="8158502" y="908081"/>
            <a:ext cx="217399" cy="156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55" name="Straight Arrow Connector 54">
            <a:extLst>
              <a:ext uri="{FF2B5EF4-FFF2-40B4-BE49-F238E27FC236}">
                <a16:creationId xmlns:a16="http://schemas.microsoft.com/office/drawing/2014/main" id="{00000000-0008-0000-0100-000037000000}"/>
              </a:ext>
            </a:extLst>
          </xdr:cNvPr>
          <xdr:cNvCxnSpPr/>
        </xdr:nvCxnSpPr>
        <xdr:spPr bwMode="auto">
          <a:xfrm rot="5400000">
            <a:off x="14287935" y="927077"/>
            <a:ext cx="229476" cy="156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grpSp>
        <xdr:nvGrpSpPr>
          <xdr:cNvPr id="56" name="Group 55">
            <a:extLst>
              <a:ext uri="{FF2B5EF4-FFF2-40B4-BE49-F238E27FC236}">
                <a16:creationId xmlns:a16="http://schemas.microsoft.com/office/drawing/2014/main" id="{00000000-0008-0000-0100-000038000000}"/>
              </a:ext>
            </a:extLst>
          </xdr:cNvPr>
          <xdr:cNvGrpSpPr>
            <a:grpSpLocks/>
          </xdr:cNvGrpSpPr>
        </xdr:nvGrpSpPr>
        <xdr:grpSpPr>
          <a:xfrm>
            <a:off x="3759200" y="812824"/>
            <a:ext cx="12077700" cy="355149"/>
            <a:chOff x="3759200" y="812800"/>
            <a:chExt cx="12077700" cy="355173"/>
          </a:xfrm>
        </xdr:grpSpPr>
        <xdr:cxnSp macro="">
          <xdr:nvCxnSpPr>
            <xdr:cNvPr id="57" name="Straight Connector 56">
              <a:extLst>
                <a:ext uri="{FF2B5EF4-FFF2-40B4-BE49-F238E27FC236}">
                  <a16:creationId xmlns:a16="http://schemas.microsoft.com/office/drawing/2014/main" id="{00000000-0008-0000-0100-000039000000}"/>
                </a:ext>
              </a:extLst>
            </xdr:cNvPr>
            <xdr:cNvCxnSpPr/>
          </xdr:nvCxnSpPr>
          <xdr:spPr bwMode="auto">
            <a:xfrm rot="10800000">
              <a:off x="5244757" y="812800"/>
              <a:ext cx="4203040" cy="159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8" name="Straight Connector 57">
              <a:extLst>
                <a:ext uri="{FF2B5EF4-FFF2-40B4-BE49-F238E27FC236}">
                  <a16:creationId xmlns:a16="http://schemas.microsoft.com/office/drawing/2014/main" id="{00000000-0008-0000-0100-00003A000000}"/>
                </a:ext>
              </a:extLst>
            </xdr:cNvPr>
            <xdr:cNvCxnSpPr/>
          </xdr:nvCxnSpPr>
          <xdr:spPr bwMode="auto">
            <a:xfrm rot="10800000">
              <a:off x="10196614" y="812800"/>
              <a:ext cx="4203040" cy="159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59" name="TextBox 58">
              <a:extLst>
                <a:ext uri="{FF2B5EF4-FFF2-40B4-BE49-F238E27FC236}">
                  <a16:creationId xmlns:a16="http://schemas.microsoft.com/office/drawing/2014/main" id="{00000000-0008-0000-0100-00003B000000}"/>
                </a:ext>
              </a:extLst>
            </xdr:cNvPr>
            <xdr:cNvSpPr txBox="1"/>
          </xdr:nvSpPr>
          <xdr:spPr>
            <a:xfrm>
              <a:off x="3759200" y="990209"/>
              <a:ext cx="2959037" cy="177764"/>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High Risk</a:t>
              </a:r>
            </a:p>
          </xdr:txBody>
        </xdr:sp>
        <xdr:sp macro="" textlink="">
          <xdr:nvSpPr>
            <xdr:cNvPr id="60" name="TextBox 59">
              <a:extLst>
                <a:ext uri="{FF2B5EF4-FFF2-40B4-BE49-F238E27FC236}">
                  <a16:creationId xmlns:a16="http://schemas.microsoft.com/office/drawing/2014/main" id="{00000000-0008-0000-0100-00003C000000}"/>
                </a:ext>
              </a:extLst>
            </xdr:cNvPr>
            <xdr:cNvSpPr txBox="1"/>
          </xdr:nvSpPr>
          <xdr:spPr>
            <a:xfrm>
              <a:off x="6757489"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Moderate to High Risk</a:t>
              </a:r>
            </a:p>
          </xdr:txBody>
        </xdr:sp>
        <xdr:sp macro="" textlink="">
          <xdr:nvSpPr>
            <xdr:cNvPr id="61" name="TextBox 60">
              <a:extLst>
                <a:ext uri="{FF2B5EF4-FFF2-40B4-BE49-F238E27FC236}">
                  <a16:creationId xmlns:a16="http://schemas.microsoft.com/office/drawing/2014/main" id="{00000000-0008-0000-0100-00003D000000}"/>
                </a:ext>
              </a:extLst>
            </xdr:cNvPr>
            <xdr:cNvSpPr txBox="1"/>
          </xdr:nvSpPr>
          <xdr:spPr>
            <a:xfrm>
              <a:off x="9804089"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Low to</a:t>
              </a:r>
              <a:r>
                <a:rPr lang="en-US" sz="800" baseline="0"/>
                <a:t> Moderate Risk</a:t>
              </a:r>
              <a:endParaRPr lang="en-US" sz="800"/>
            </a:p>
          </xdr:txBody>
        </xdr:sp>
        <xdr:sp macro="" textlink="">
          <xdr:nvSpPr>
            <xdr:cNvPr id="62" name="TextBox 61">
              <a:extLst>
                <a:ext uri="{FF2B5EF4-FFF2-40B4-BE49-F238E27FC236}">
                  <a16:creationId xmlns:a16="http://schemas.microsoft.com/office/drawing/2014/main" id="{00000000-0008-0000-0100-00003E000000}"/>
                </a:ext>
              </a:extLst>
            </xdr:cNvPr>
            <xdr:cNvSpPr txBox="1"/>
          </xdr:nvSpPr>
          <xdr:spPr>
            <a:xfrm>
              <a:off x="12877864"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Negligible to No Risk</a:t>
              </a:r>
            </a:p>
          </xdr:txBody>
        </xdr:sp>
      </xdr:grpSp>
    </xdr:grpSp>
    <xdr:clientData/>
  </xdr:twoCellAnchor>
  <xdr:twoCellAnchor>
    <xdr:from>
      <xdr:col>5</xdr:col>
      <xdr:colOff>66675</xdr:colOff>
      <xdr:row>58</xdr:row>
      <xdr:rowOff>38099</xdr:rowOff>
    </xdr:from>
    <xdr:to>
      <xdr:col>9</xdr:col>
      <xdr:colOff>0</xdr:colOff>
      <xdr:row>59</xdr:row>
      <xdr:rowOff>152400</xdr:rowOff>
    </xdr:to>
    <xdr:grpSp>
      <xdr:nvGrpSpPr>
        <xdr:cNvPr id="63" name="Group 62">
          <a:extLst>
            <a:ext uri="{FF2B5EF4-FFF2-40B4-BE49-F238E27FC236}">
              <a16:creationId xmlns:a16="http://schemas.microsoft.com/office/drawing/2014/main" id="{00000000-0008-0000-0100-00003F000000}"/>
            </a:ext>
          </a:extLst>
        </xdr:cNvPr>
        <xdr:cNvGrpSpPr>
          <a:grpSpLocks/>
        </xdr:cNvGrpSpPr>
      </xdr:nvGrpSpPr>
      <xdr:grpSpPr>
        <a:xfrm>
          <a:off x="3273425" y="30303787"/>
          <a:ext cx="12125325" cy="781051"/>
          <a:chOff x="3759200" y="800894"/>
          <a:chExt cx="12077700" cy="367079"/>
        </a:xfrm>
      </xdr:grpSpPr>
      <xdr:cxnSp macro="">
        <xdr:nvCxnSpPr>
          <xdr:cNvPr id="64" name="Straight Arrow Connector 63">
            <a:extLst>
              <a:ext uri="{FF2B5EF4-FFF2-40B4-BE49-F238E27FC236}">
                <a16:creationId xmlns:a16="http://schemas.microsoft.com/office/drawing/2014/main" id="{00000000-0008-0000-0100-000040000000}"/>
              </a:ext>
            </a:extLst>
          </xdr:cNvPr>
          <xdr:cNvCxnSpPr/>
        </xdr:nvCxnSpPr>
        <xdr:spPr bwMode="auto">
          <a:xfrm rot="5400000">
            <a:off x="5142097" y="901657"/>
            <a:ext cx="190224" cy="12664"/>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65" name="Straight Arrow Connector 64">
            <a:extLst>
              <a:ext uri="{FF2B5EF4-FFF2-40B4-BE49-F238E27FC236}">
                <a16:creationId xmlns:a16="http://schemas.microsoft.com/office/drawing/2014/main" id="{00000000-0008-0000-0100-000041000000}"/>
              </a:ext>
            </a:extLst>
          </xdr:cNvPr>
          <xdr:cNvCxnSpPr/>
        </xdr:nvCxnSpPr>
        <xdr:spPr bwMode="auto">
          <a:xfrm rot="16200000" flipH="1">
            <a:off x="11232277" y="921571"/>
            <a:ext cx="205321" cy="1193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66" name="Straight Arrow Connector 65">
            <a:extLst>
              <a:ext uri="{FF2B5EF4-FFF2-40B4-BE49-F238E27FC236}">
                <a16:creationId xmlns:a16="http://schemas.microsoft.com/office/drawing/2014/main" id="{00000000-0008-0000-0100-000042000000}"/>
              </a:ext>
            </a:extLst>
          </xdr:cNvPr>
          <xdr:cNvCxnSpPr/>
        </xdr:nvCxnSpPr>
        <xdr:spPr bwMode="auto">
          <a:xfrm rot="5400000">
            <a:off x="8158502" y="908081"/>
            <a:ext cx="217399" cy="156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67" name="Straight Arrow Connector 66">
            <a:extLst>
              <a:ext uri="{FF2B5EF4-FFF2-40B4-BE49-F238E27FC236}">
                <a16:creationId xmlns:a16="http://schemas.microsoft.com/office/drawing/2014/main" id="{00000000-0008-0000-0100-000043000000}"/>
              </a:ext>
            </a:extLst>
          </xdr:cNvPr>
          <xdr:cNvCxnSpPr/>
        </xdr:nvCxnSpPr>
        <xdr:spPr bwMode="auto">
          <a:xfrm rot="5400000">
            <a:off x="14287935" y="927077"/>
            <a:ext cx="229476" cy="156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grpSp>
        <xdr:nvGrpSpPr>
          <xdr:cNvPr id="68" name="Group 67">
            <a:extLst>
              <a:ext uri="{FF2B5EF4-FFF2-40B4-BE49-F238E27FC236}">
                <a16:creationId xmlns:a16="http://schemas.microsoft.com/office/drawing/2014/main" id="{00000000-0008-0000-0100-000044000000}"/>
              </a:ext>
            </a:extLst>
          </xdr:cNvPr>
          <xdr:cNvGrpSpPr>
            <a:grpSpLocks/>
          </xdr:cNvGrpSpPr>
        </xdr:nvGrpSpPr>
        <xdr:grpSpPr>
          <a:xfrm>
            <a:off x="3759200" y="812824"/>
            <a:ext cx="12077700" cy="355149"/>
            <a:chOff x="3759200" y="812800"/>
            <a:chExt cx="12077700" cy="355173"/>
          </a:xfrm>
        </xdr:grpSpPr>
        <xdr:cxnSp macro="">
          <xdr:nvCxnSpPr>
            <xdr:cNvPr id="69" name="Straight Connector 68">
              <a:extLst>
                <a:ext uri="{FF2B5EF4-FFF2-40B4-BE49-F238E27FC236}">
                  <a16:creationId xmlns:a16="http://schemas.microsoft.com/office/drawing/2014/main" id="{00000000-0008-0000-0100-000045000000}"/>
                </a:ext>
              </a:extLst>
            </xdr:cNvPr>
            <xdr:cNvCxnSpPr/>
          </xdr:nvCxnSpPr>
          <xdr:spPr bwMode="auto">
            <a:xfrm rot="10800000">
              <a:off x="5244757" y="812800"/>
              <a:ext cx="4203040" cy="159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70" name="Straight Connector 69">
              <a:extLst>
                <a:ext uri="{FF2B5EF4-FFF2-40B4-BE49-F238E27FC236}">
                  <a16:creationId xmlns:a16="http://schemas.microsoft.com/office/drawing/2014/main" id="{00000000-0008-0000-0100-000046000000}"/>
                </a:ext>
              </a:extLst>
            </xdr:cNvPr>
            <xdr:cNvCxnSpPr/>
          </xdr:nvCxnSpPr>
          <xdr:spPr bwMode="auto">
            <a:xfrm rot="10800000">
              <a:off x="10196614" y="812800"/>
              <a:ext cx="4203040" cy="159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71" name="TextBox 70">
              <a:extLst>
                <a:ext uri="{FF2B5EF4-FFF2-40B4-BE49-F238E27FC236}">
                  <a16:creationId xmlns:a16="http://schemas.microsoft.com/office/drawing/2014/main" id="{00000000-0008-0000-0100-000047000000}"/>
                </a:ext>
              </a:extLst>
            </xdr:cNvPr>
            <xdr:cNvSpPr txBox="1"/>
          </xdr:nvSpPr>
          <xdr:spPr>
            <a:xfrm>
              <a:off x="3759200" y="990209"/>
              <a:ext cx="2959037" cy="177764"/>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High Risk</a:t>
              </a:r>
            </a:p>
          </xdr:txBody>
        </xdr:sp>
        <xdr:sp macro="" textlink="">
          <xdr:nvSpPr>
            <xdr:cNvPr id="72" name="TextBox 71">
              <a:extLst>
                <a:ext uri="{FF2B5EF4-FFF2-40B4-BE49-F238E27FC236}">
                  <a16:creationId xmlns:a16="http://schemas.microsoft.com/office/drawing/2014/main" id="{00000000-0008-0000-0100-000048000000}"/>
                </a:ext>
              </a:extLst>
            </xdr:cNvPr>
            <xdr:cNvSpPr txBox="1"/>
          </xdr:nvSpPr>
          <xdr:spPr>
            <a:xfrm>
              <a:off x="6757489"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Moderate to High Risk</a:t>
              </a:r>
            </a:p>
          </xdr:txBody>
        </xdr:sp>
        <xdr:sp macro="" textlink="">
          <xdr:nvSpPr>
            <xdr:cNvPr id="73" name="TextBox 72">
              <a:extLst>
                <a:ext uri="{FF2B5EF4-FFF2-40B4-BE49-F238E27FC236}">
                  <a16:creationId xmlns:a16="http://schemas.microsoft.com/office/drawing/2014/main" id="{00000000-0008-0000-0100-000049000000}"/>
                </a:ext>
              </a:extLst>
            </xdr:cNvPr>
            <xdr:cNvSpPr txBox="1"/>
          </xdr:nvSpPr>
          <xdr:spPr>
            <a:xfrm>
              <a:off x="9804089"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Low to</a:t>
              </a:r>
              <a:r>
                <a:rPr lang="en-US" sz="800" baseline="0"/>
                <a:t> Moderate Risk</a:t>
              </a:r>
              <a:endParaRPr lang="en-US" sz="800"/>
            </a:p>
          </xdr:txBody>
        </xdr:sp>
        <xdr:sp macro="" textlink="">
          <xdr:nvSpPr>
            <xdr:cNvPr id="74" name="TextBox 73">
              <a:extLst>
                <a:ext uri="{FF2B5EF4-FFF2-40B4-BE49-F238E27FC236}">
                  <a16:creationId xmlns:a16="http://schemas.microsoft.com/office/drawing/2014/main" id="{00000000-0008-0000-0100-00004A000000}"/>
                </a:ext>
              </a:extLst>
            </xdr:cNvPr>
            <xdr:cNvSpPr txBox="1"/>
          </xdr:nvSpPr>
          <xdr:spPr>
            <a:xfrm>
              <a:off x="12877864"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Negligible to No Risk</a:t>
              </a:r>
            </a:p>
          </xdr:txBody>
        </xdr:sp>
      </xdr:grpSp>
    </xdr:grpSp>
    <xdr:clientData/>
  </xdr:twoCellAnchor>
  <xdr:twoCellAnchor>
    <xdr:from>
      <xdr:col>5</xdr:col>
      <xdr:colOff>66675</xdr:colOff>
      <xdr:row>65</xdr:row>
      <xdr:rowOff>38099</xdr:rowOff>
    </xdr:from>
    <xdr:to>
      <xdr:col>9</xdr:col>
      <xdr:colOff>0</xdr:colOff>
      <xdr:row>66</xdr:row>
      <xdr:rowOff>152400</xdr:rowOff>
    </xdr:to>
    <xdr:grpSp>
      <xdr:nvGrpSpPr>
        <xdr:cNvPr id="75" name="Group 74">
          <a:extLst>
            <a:ext uri="{FF2B5EF4-FFF2-40B4-BE49-F238E27FC236}">
              <a16:creationId xmlns:a16="http://schemas.microsoft.com/office/drawing/2014/main" id="{00000000-0008-0000-0100-00004B000000}"/>
            </a:ext>
          </a:extLst>
        </xdr:cNvPr>
        <xdr:cNvGrpSpPr>
          <a:grpSpLocks/>
        </xdr:cNvGrpSpPr>
      </xdr:nvGrpSpPr>
      <xdr:grpSpPr>
        <a:xfrm>
          <a:off x="3273425" y="35177412"/>
          <a:ext cx="12125325" cy="487363"/>
          <a:chOff x="3759200" y="800894"/>
          <a:chExt cx="12077700" cy="367079"/>
        </a:xfrm>
      </xdr:grpSpPr>
      <xdr:cxnSp macro="">
        <xdr:nvCxnSpPr>
          <xdr:cNvPr id="76" name="Straight Arrow Connector 75">
            <a:extLst>
              <a:ext uri="{FF2B5EF4-FFF2-40B4-BE49-F238E27FC236}">
                <a16:creationId xmlns:a16="http://schemas.microsoft.com/office/drawing/2014/main" id="{00000000-0008-0000-0100-00004C000000}"/>
              </a:ext>
            </a:extLst>
          </xdr:cNvPr>
          <xdr:cNvCxnSpPr/>
        </xdr:nvCxnSpPr>
        <xdr:spPr bwMode="auto">
          <a:xfrm rot="5400000">
            <a:off x="5142097" y="901657"/>
            <a:ext cx="190224" cy="12664"/>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77" name="Straight Arrow Connector 76">
            <a:extLst>
              <a:ext uri="{FF2B5EF4-FFF2-40B4-BE49-F238E27FC236}">
                <a16:creationId xmlns:a16="http://schemas.microsoft.com/office/drawing/2014/main" id="{00000000-0008-0000-0100-00004D000000}"/>
              </a:ext>
            </a:extLst>
          </xdr:cNvPr>
          <xdr:cNvCxnSpPr/>
        </xdr:nvCxnSpPr>
        <xdr:spPr bwMode="auto">
          <a:xfrm rot="16200000" flipH="1">
            <a:off x="11232277" y="921571"/>
            <a:ext cx="205321" cy="1193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78" name="Straight Arrow Connector 77">
            <a:extLst>
              <a:ext uri="{FF2B5EF4-FFF2-40B4-BE49-F238E27FC236}">
                <a16:creationId xmlns:a16="http://schemas.microsoft.com/office/drawing/2014/main" id="{00000000-0008-0000-0100-00004E000000}"/>
              </a:ext>
            </a:extLst>
          </xdr:cNvPr>
          <xdr:cNvCxnSpPr/>
        </xdr:nvCxnSpPr>
        <xdr:spPr bwMode="auto">
          <a:xfrm rot="5400000">
            <a:off x="8158502" y="908081"/>
            <a:ext cx="217399" cy="156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79" name="Straight Arrow Connector 78">
            <a:extLst>
              <a:ext uri="{FF2B5EF4-FFF2-40B4-BE49-F238E27FC236}">
                <a16:creationId xmlns:a16="http://schemas.microsoft.com/office/drawing/2014/main" id="{00000000-0008-0000-0100-00004F000000}"/>
              </a:ext>
            </a:extLst>
          </xdr:cNvPr>
          <xdr:cNvCxnSpPr/>
        </xdr:nvCxnSpPr>
        <xdr:spPr bwMode="auto">
          <a:xfrm rot="5400000">
            <a:off x="14287935" y="927077"/>
            <a:ext cx="229476" cy="156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grpSp>
        <xdr:nvGrpSpPr>
          <xdr:cNvPr id="80" name="Group 79">
            <a:extLst>
              <a:ext uri="{FF2B5EF4-FFF2-40B4-BE49-F238E27FC236}">
                <a16:creationId xmlns:a16="http://schemas.microsoft.com/office/drawing/2014/main" id="{00000000-0008-0000-0100-000050000000}"/>
              </a:ext>
            </a:extLst>
          </xdr:cNvPr>
          <xdr:cNvGrpSpPr>
            <a:grpSpLocks/>
          </xdr:cNvGrpSpPr>
        </xdr:nvGrpSpPr>
        <xdr:grpSpPr>
          <a:xfrm>
            <a:off x="3759200" y="812824"/>
            <a:ext cx="12077700" cy="355149"/>
            <a:chOff x="3759200" y="812800"/>
            <a:chExt cx="12077700" cy="355173"/>
          </a:xfrm>
        </xdr:grpSpPr>
        <xdr:cxnSp macro="">
          <xdr:nvCxnSpPr>
            <xdr:cNvPr id="81" name="Straight Connector 80">
              <a:extLst>
                <a:ext uri="{FF2B5EF4-FFF2-40B4-BE49-F238E27FC236}">
                  <a16:creationId xmlns:a16="http://schemas.microsoft.com/office/drawing/2014/main" id="{00000000-0008-0000-0100-000051000000}"/>
                </a:ext>
              </a:extLst>
            </xdr:cNvPr>
            <xdr:cNvCxnSpPr/>
          </xdr:nvCxnSpPr>
          <xdr:spPr bwMode="auto">
            <a:xfrm rot="10800000">
              <a:off x="5244757" y="812800"/>
              <a:ext cx="4203040" cy="159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82" name="Straight Connector 81">
              <a:extLst>
                <a:ext uri="{FF2B5EF4-FFF2-40B4-BE49-F238E27FC236}">
                  <a16:creationId xmlns:a16="http://schemas.microsoft.com/office/drawing/2014/main" id="{00000000-0008-0000-0100-000052000000}"/>
                </a:ext>
              </a:extLst>
            </xdr:cNvPr>
            <xdr:cNvCxnSpPr/>
          </xdr:nvCxnSpPr>
          <xdr:spPr bwMode="auto">
            <a:xfrm rot="10800000">
              <a:off x="10196614" y="812800"/>
              <a:ext cx="4203040" cy="159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83" name="TextBox 82">
              <a:extLst>
                <a:ext uri="{FF2B5EF4-FFF2-40B4-BE49-F238E27FC236}">
                  <a16:creationId xmlns:a16="http://schemas.microsoft.com/office/drawing/2014/main" id="{00000000-0008-0000-0100-000053000000}"/>
                </a:ext>
              </a:extLst>
            </xdr:cNvPr>
            <xdr:cNvSpPr txBox="1"/>
          </xdr:nvSpPr>
          <xdr:spPr>
            <a:xfrm>
              <a:off x="3759200" y="990209"/>
              <a:ext cx="2959037" cy="177764"/>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High Risk</a:t>
              </a:r>
            </a:p>
          </xdr:txBody>
        </xdr:sp>
        <xdr:sp macro="" textlink="">
          <xdr:nvSpPr>
            <xdr:cNvPr id="84" name="TextBox 83">
              <a:extLst>
                <a:ext uri="{FF2B5EF4-FFF2-40B4-BE49-F238E27FC236}">
                  <a16:creationId xmlns:a16="http://schemas.microsoft.com/office/drawing/2014/main" id="{00000000-0008-0000-0100-000054000000}"/>
                </a:ext>
              </a:extLst>
            </xdr:cNvPr>
            <xdr:cNvSpPr txBox="1"/>
          </xdr:nvSpPr>
          <xdr:spPr>
            <a:xfrm>
              <a:off x="6757489"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Moderate to High Risk</a:t>
              </a:r>
            </a:p>
          </xdr:txBody>
        </xdr:sp>
        <xdr:sp macro="" textlink="">
          <xdr:nvSpPr>
            <xdr:cNvPr id="85" name="TextBox 84">
              <a:extLst>
                <a:ext uri="{FF2B5EF4-FFF2-40B4-BE49-F238E27FC236}">
                  <a16:creationId xmlns:a16="http://schemas.microsoft.com/office/drawing/2014/main" id="{00000000-0008-0000-0100-000055000000}"/>
                </a:ext>
              </a:extLst>
            </xdr:cNvPr>
            <xdr:cNvSpPr txBox="1"/>
          </xdr:nvSpPr>
          <xdr:spPr>
            <a:xfrm>
              <a:off x="9804089"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Low to</a:t>
              </a:r>
              <a:r>
                <a:rPr lang="en-US" sz="800" baseline="0"/>
                <a:t> Moderate Risk</a:t>
              </a:r>
              <a:endParaRPr lang="en-US" sz="800"/>
            </a:p>
          </xdr:txBody>
        </xdr:sp>
        <xdr:sp macro="" textlink="">
          <xdr:nvSpPr>
            <xdr:cNvPr id="86" name="TextBox 85">
              <a:extLst>
                <a:ext uri="{FF2B5EF4-FFF2-40B4-BE49-F238E27FC236}">
                  <a16:creationId xmlns:a16="http://schemas.microsoft.com/office/drawing/2014/main" id="{00000000-0008-0000-0100-000056000000}"/>
                </a:ext>
              </a:extLst>
            </xdr:cNvPr>
            <xdr:cNvSpPr txBox="1"/>
          </xdr:nvSpPr>
          <xdr:spPr>
            <a:xfrm>
              <a:off x="12877864"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Negligible to No Risk</a:t>
              </a:r>
            </a:p>
          </xdr:txBody>
        </xdr:sp>
      </xdr:grpSp>
    </xdr:grpSp>
    <xdr:clientData/>
  </xdr:twoCellAnchor>
  <xdr:twoCellAnchor>
    <xdr:from>
      <xdr:col>5</xdr:col>
      <xdr:colOff>66675</xdr:colOff>
      <xdr:row>73</xdr:row>
      <xdr:rowOff>38099</xdr:rowOff>
    </xdr:from>
    <xdr:to>
      <xdr:col>9</xdr:col>
      <xdr:colOff>0</xdr:colOff>
      <xdr:row>74</xdr:row>
      <xdr:rowOff>152400</xdr:rowOff>
    </xdr:to>
    <xdr:grpSp>
      <xdr:nvGrpSpPr>
        <xdr:cNvPr id="87" name="Group 86">
          <a:extLst>
            <a:ext uri="{FF2B5EF4-FFF2-40B4-BE49-F238E27FC236}">
              <a16:creationId xmlns:a16="http://schemas.microsoft.com/office/drawing/2014/main" id="{00000000-0008-0000-0100-000057000000}"/>
            </a:ext>
          </a:extLst>
        </xdr:cNvPr>
        <xdr:cNvGrpSpPr>
          <a:grpSpLocks/>
        </xdr:cNvGrpSpPr>
      </xdr:nvGrpSpPr>
      <xdr:grpSpPr>
        <a:xfrm>
          <a:off x="3273425" y="41090849"/>
          <a:ext cx="12125325" cy="439739"/>
          <a:chOff x="3759200" y="800894"/>
          <a:chExt cx="12077700" cy="367079"/>
        </a:xfrm>
      </xdr:grpSpPr>
      <xdr:cxnSp macro="">
        <xdr:nvCxnSpPr>
          <xdr:cNvPr id="88" name="Straight Arrow Connector 87">
            <a:extLst>
              <a:ext uri="{FF2B5EF4-FFF2-40B4-BE49-F238E27FC236}">
                <a16:creationId xmlns:a16="http://schemas.microsoft.com/office/drawing/2014/main" id="{00000000-0008-0000-0100-000058000000}"/>
              </a:ext>
            </a:extLst>
          </xdr:cNvPr>
          <xdr:cNvCxnSpPr/>
        </xdr:nvCxnSpPr>
        <xdr:spPr bwMode="auto">
          <a:xfrm rot="5400000">
            <a:off x="5142097" y="901657"/>
            <a:ext cx="190224" cy="12664"/>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89" name="Straight Arrow Connector 88">
            <a:extLst>
              <a:ext uri="{FF2B5EF4-FFF2-40B4-BE49-F238E27FC236}">
                <a16:creationId xmlns:a16="http://schemas.microsoft.com/office/drawing/2014/main" id="{00000000-0008-0000-0100-000059000000}"/>
              </a:ext>
            </a:extLst>
          </xdr:cNvPr>
          <xdr:cNvCxnSpPr/>
        </xdr:nvCxnSpPr>
        <xdr:spPr bwMode="auto">
          <a:xfrm rot="16200000" flipH="1">
            <a:off x="11232277" y="921571"/>
            <a:ext cx="205321" cy="1193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90" name="Straight Arrow Connector 89">
            <a:extLst>
              <a:ext uri="{FF2B5EF4-FFF2-40B4-BE49-F238E27FC236}">
                <a16:creationId xmlns:a16="http://schemas.microsoft.com/office/drawing/2014/main" id="{00000000-0008-0000-0100-00005A000000}"/>
              </a:ext>
            </a:extLst>
          </xdr:cNvPr>
          <xdr:cNvCxnSpPr/>
        </xdr:nvCxnSpPr>
        <xdr:spPr bwMode="auto">
          <a:xfrm rot="5400000">
            <a:off x="8158502" y="908081"/>
            <a:ext cx="217399" cy="156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91" name="Straight Arrow Connector 90">
            <a:extLst>
              <a:ext uri="{FF2B5EF4-FFF2-40B4-BE49-F238E27FC236}">
                <a16:creationId xmlns:a16="http://schemas.microsoft.com/office/drawing/2014/main" id="{00000000-0008-0000-0100-00005B000000}"/>
              </a:ext>
            </a:extLst>
          </xdr:cNvPr>
          <xdr:cNvCxnSpPr/>
        </xdr:nvCxnSpPr>
        <xdr:spPr bwMode="auto">
          <a:xfrm rot="5400000">
            <a:off x="14287935" y="927077"/>
            <a:ext cx="229476" cy="156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grpSp>
        <xdr:nvGrpSpPr>
          <xdr:cNvPr id="92" name="Group 91">
            <a:extLst>
              <a:ext uri="{FF2B5EF4-FFF2-40B4-BE49-F238E27FC236}">
                <a16:creationId xmlns:a16="http://schemas.microsoft.com/office/drawing/2014/main" id="{00000000-0008-0000-0100-00005C000000}"/>
              </a:ext>
            </a:extLst>
          </xdr:cNvPr>
          <xdr:cNvGrpSpPr>
            <a:grpSpLocks/>
          </xdr:cNvGrpSpPr>
        </xdr:nvGrpSpPr>
        <xdr:grpSpPr>
          <a:xfrm>
            <a:off x="3759200" y="812824"/>
            <a:ext cx="12077700" cy="355149"/>
            <a:chOff x="3759200" y="812800"/>
            <a:chExt cx="12077700" cy="355173"/>
          </a:xfrm>
        </xdr:grpSpPr>
        <xdr:cxnSp macro="">
          <xdr:nvCxnSpPr>
            <xdr:cNvPr id="93" name="Straight Connector 92">
              <a:extLst>
                <a:ext uri="{FF2B5EF4-FFF2-40B4-BE49-F238E27FC236}">
                  <a16:creationId xmlns:a16="http://schemas.microsoft.com/office/drawing/2014/main" id="{00000000-0008-0000-0100-00005D000000}"/>
                </a:ext>
              </a:extLst>
            </xdr:cNvPr>
            <xdr:cNvCxnSpPr/>
          </xdr:nvCxnSpPr>
          <xdr:spPr bwMode="auto">
            <a:xfrm rot="10800000">
              <a:off x="5244757" y="812800"/>
              <a:ext cx="4203040" cy="159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94" name="Straight Connector 93">
              <a:extLst>
                <a:ext uri="{FF2B5EF4-FFF2-40B4-BE49-F238E27FC236}">
                  <a16:creationId xmlns:a16="http://schemas.microsoft.com/office/drawing/2014/main" id="{00000000-0008-0000-0100-00005E000000}"/>
                </a:ext>
              </a:extLst>
            </xdr:cNvPr>
            <xdr:cNvCxnSpPr/>
          </xdr:nvCxnSpPr>
          <xdr:spPr bwMode="auto">
            <a:xfrm rot="10800000">
              <a:off x="10196614" y="812800"/>
              <a:ext cx="4203040" cy="159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95" name="TextBox 94">
              <a:extLst>
                <a:ext uri="{FF2B5EF4-FFF2-40B4-BE49-F238E27FC236}">
                  <a16:creationId xmlns:a16="http://schemas.microsoft.com/office/drawing/2014/main" id="{00000000-0008-0000-0100-00005F000000}"/>
                </a:ext>
              </a:extLst>
            </xdr:cNvPr>
            <xdr:cNvSpPr txBox="1"/>
          </xdr:nvSpPr>
          <xdr:spPr>
            <a:xfrm>
              <a:off x="3759200" y="990209"/>
              <a:ext cx="2959037" cy="177764"/>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High Risk</a:t>
              </a:r>
            </a:p>
          </xdr:txBody>
        </xdr:sp>
        <xdr:sp macro="" textlink="">
          <xdr:nvSpPr>
            <xdr:cNvPr id="96" name="TextBox 95">
              <a:extLst>
                <a:ext uri="{FF2B5EF4-FFF2-40B4-BE49-F238E27FC236}">
                  <a16:creationId xmlns:a16="http://schemas.microsoft.com/office/drawing/2014/main" id="{00000000-0008-0000-0100-000060000000}"/>
                </a:ext>
              </a:extLst>
            </xdr:cNvPr>
            <xdr:cNvSpPr txBox="1"/>
          </xdr:nvSpPr>
          <xdr:spPr>
            <a:xfrm>
              <a:off x="6757489"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Moderate to High Risk</a:t>
              </a:r>
            </a:p>
          </xdr:txBody>
        </xdr:sp>
        <xdr:sp macro="" textlink="">
          <xdr:nvSpPr>
            <xdr:cNvPr id="97" name="TextBox 96">
              <a:extLst>
                <a:ext uri="{FF2B5EF4-FFF2-40B4-BE49-F238E27FC236}">
                  <a16:creationId xmlns:a16="http://schemas.microsoft.com/office/drawing/2014/main" id="{00000000-0008-0000-0100-000061000000}"/>
                </a:ext>
              </a:extLst>
            </xdr:cNvPr>
            <xdr:cNvSpPr txBox="1"/>
          </xdr:nvSpPr>
          <xdr:spPr>
            <a:xfrm>
              <a:off x="9804089"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Low to</a:t>
              </a:r>
              <a:r>
                <a:rPr lang="en-US" sz="800" baseline="0"/>
                <a:t> Moderate Risk</a:t>
              </a:r>
              <a:endParaRPr lang="en-US" sz="800"/>
            </a:p>
          </xdr:txBody>
        </xdr:sp>
        <xdr:sp macro="" textlink="">
          <xdr:nvSpPr>
            <xdr:cNvPr id="98" name="TextBox 97">
              <a:extLst>
                <a:ext uri="{FF2B5EF4-FFF2-40B4-BE49-F238E27FC236}">
                  <a16:creationId xmlns:a16="http://schemas.microsoft.com/office/drawing/2014/main" id="{00000000-0008-0000-0100-000062000000}"/>
                </a:ext>
              </a:extLst>
            </xdr:cNvPr>
            <xdr:cNvSpPr txBox="1"/>
          </xdr:nvSpPr>
          <xdr:spPr>
            <a:xfrm>
              <a:off x="12877864"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Negligible to No Risk</a:t>
              </a:r>
            </a:p>
          </xdr:txBody>
        </xdr:sp>
      </xdr:grpSp>
    </xdr:grpSp>
    <xdr:clientData/>
  </xdr:twoCellAnchor>
  <xdr:twoCellAnchor>
    <xdr:from>
      <xdr:col>5</xdr:col>
      <xdr:colOff>66675</xdr:colOff>
      <xdr:row>81</xdr:row>
      <xdr:rowOff>38099</xdr:rowOff>
    </xdr:from>
    <xdr:to>
      <xdr:col>9</xdr:col>
      <xdr:colOff>0</xdr:colOff>
      <xdr:row>82</xdr:row>
      <xdr:rowOff>152400</xdr:rowOff>
    </xdr:to>
    <xdr:grpSp>
      <xdr:nvGrpSpPr>
        <xdr:cNvPr id="99" name="Group 98">
          <a:extLst>
            <a:ext uri="{FF2B5EF4-FFF2-40B4-BE49-F238E27FC236}">
              <a16:creationId xmlns:a16="http://schemas.microsoft.com/office/drawing/2014/main" id="{00000000-0008-0000-0100-000063000000}"/>
            </a:ext>
          </a:extLst>
        </xdr:cNvPr>
        <xdr:cNvGrpSpPr>
          <a:grpSpLocks/>
        </xdr:cNvGrpSpPr>
      </xdr:nvGrpSpPr>
      <xdr:grpSpPr>
        <a:xfrm>
          <a:off x="3273425" y="45353287"/>
          <a:ext cx="12125325" cy="796926"/>
          <a:chOff x="3759200" y="800894"/>
          <a:chExt cx="12077700" cy="367079"/>
        </a:xfrm>
      </xdr:grpSpPr>
      <xdr:cxnSp macro="">
        <xdr:nvCxnSpPr>
          <xdr:cNvPr id="100" name="Straight Arrow Connector 99">
            <a:extLst>
              <a:ext uri="{FF2B5EF4-FFF2-40B4-BE49-F238E27FC236}">
                <a16:creationId xmlns:a16="http://schemas.microsoft.com/office/drawing/2014/main" id="{00000000-0008-0000-0100-000064000000}"/>
              </a:ext>
            </a:extLst>
          </xdr:cNvPr>
          <xdr:cNvCxnSpPr/>
        </xdr:nvCxnSpPr>
        <xdr:spPr bwMode="auto">
          <a:xfrm rot="5400000">
            <a:off x="5142097" y="901657"/>
            <a:ext cx="190224" cy="12664"/>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101" name="Straight Arrow Connector 100">
            <a:extLst>
              <a:ext uri="{FF2B5EF4-FFF2-40B4-BE49-F238E27FC236}">
                <a16:creationId xmlns:a16="http://schemas.microsoft.com/office/drawing/2014/main" id="{00000000-0008-0000-0100-000065000000}"/>
              </a:ext>
            </a:extLst>
          </xdr:cNvPr>
          <xdr:cNvCxnSpPr/>
        </xdr:nvCxnSpPr>
        <xdr:spPr bwMode="auto">
          <a:xfrm rot="16200000" flipH="1">
            <a:off x="11232277" y="921571"/>
            <a:ext cx="205321" cy="1193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102" name="Straight Arrow Connector 101">
            <a:extLst>
              <a:ext uri="{FF2B5EF4-FFF2-40B4-BE49-F238E27FC236}">
                <a16:creationId xmlns:a16="http://schemas.microsoft.com/office/drawing/2014/main" id="{00000000-0008-0000-0100-000066000000}"/>
              </a:ext>
            </a:extLst>
          </xdr:cNvPr>
          <xdr:cNvCxnSpPr/>
        </xdr:nvCxnSpPr>
        <xdr:spPr bwMode="auto">
          <a:xfrm rot="5400000">
            <a:off x="8158502" y="908081"/>
            <a:ext cx="217399" cy="156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103" name="Straight Arrow Connector 102">
            <a:extLst>
              <a:ext uri="{FF2B5EF4-FFF2-40B4-BE49-F238E27FC236}">
                <a16:creationId xmlns:a16="http://schemas.microsoft.com/office/drawing/2014/main" id="{00000000-0008-0000-0100-000067000000}"/>
              </a:ext>
            </a:extLst>
          </xdr:cNvPr>
          <xdr:cNvCxnSpPr/>
        </xdr:nvCxnSpPr>
        <xdr:spPr bwMode="auto">
          <a:xfrm rot="5400000">
            <a:off x="14287935" y="927077"/>
            <a:ext cx="229476" cy="156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grpSp>
        <xdr:nvGrpSpPr>
          <xdr:cNvPr id="104" name="Group 103">
            <a:extLst>
              <a:ext uri="{FF2B5EF4-FFF2-40B4-BE49-F238E27FC236}">
                <a16:creationId xmlns:a16="http://schemas.microsoft.com/office/drawing/2014/main" id="{00000000-0008-0000-0100-000068000000}"/>
              </a:ext>
            </a:extLst>
          </xdr:cNvPr>
          <xdr:cNvGrpSpPr>
            <a:grpSpLocks/>
          </xdr:cNvGrpSpPr>
        </xdr:nvGrpSpPr>
        <xdr:grpSpPr>
          <a:xfrm>
            <a:off x="3759200" y="812824"/>
            <a:ext cx="12077700" cy="355149"/>
            <a:chOff x="3759200" y="812800"/>
            <a:chExt cx="12077700" cy="355173"/>
          </a:xfrm>
        </xdr:grpSpPr>
        <xdr:cxnSp macro="">
          <xdr:nvCxnSpPr>
            <xdr:cNvPr id="105" name="Straight Connector 104">
              <a:extLst>
                <a:ext uri="{FF2B5EF4-FFF2-40B4-BE49-F238E27FC236}">
                  <a16:creationId xmlns:a16="http://schemas.microsoft.com/office/drawing/2014/main" id="{00000000-0008-0000-0100-000069000000}"/>
                </a:ext>
              </a:extLst>
            </xdr:cNvPr>
            <xdr:cNvCxnSpPr/>
          </xdr:nvCxnSpPr>
          <xdr:spPr bwMode="auto">
            <a:xfrm rot="10800000">
              <a:off x="5244757" y="812800"/>
              <a:ext cx="4203040" cy="159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06" name="Straight Connector 105">
              <a:extLst>
                <a:ext uri="{FF2B5EF4-FFF2-40B4-BE49-F238E27FC236}">
                  <a16:creationId xmlns:a16="http://schemas.microsoft.com/office/drawing/2014/main" id="{00000000-0008-0000-0100-00006A000000}"/>
                </a:ext>
              </a:extLst>
            </xdr:cNvPr>
            <xdr:cNvCxnSpPr/>
          </xdr:nvCxnSpPr>
          <xdr:spPr bwMode="auto">
            <a:xfrm rot="10800000">
              <a:off x="10196614" y="812800"/>
              <a:ext cx="4203040" cy="159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07" name="TextBox 106">
              <a:extLst>
                <a:ext uri="{FF2B5EF4-FFF2-40B4-BE49-F238E27FC236}">
                  <a16:creationId xmlns:a16="http://schemas.microsoft.com/office/drawing/2014/main" id="{00000000-0008-0000-0100-00006B000000}"/>
                </a:ext>
              </a:extLst>
            </xdr:cNvPr>
            <xdr:cNvSpPr txBox="1"/>
          </xdr:nvSpPr>
          <xdr:spPr>
            <a:xfrm>
              <a:off x="3759200" y="990209"/>
              <a:ext cx="2959037" cy="177764"/>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High Risk</a:t>
              </a:r>
            </a:p>
          </xdr:txBody>
        </xdr:sp>
        <xdr:sp macro="" textlink="">
          <xdr:nvSpPr>
            <xdr:cNvPr id="108" name="TextBox 107">
              <a:extLst>
                <a:ext uri="{FF2B5EF4-FFF2-40B4-BE49-F238E27FC236}">
                  <a16:creationId xmlns:a16="http://schemas.microsoft.com/office/drawing/2014/main" id="{00000000-0008-0000-0100-00006C000000}"/>
                </a:ext>
              </a:extLst>
            </xdr:cNvPr>
            <xdr:cNvSpPr txBox="1"/>
          </xdr:nvSpPr>
          <xdr:spPr>
            <a:xfrm>
              <a:off x="6757489"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Moderate to High Risk</a:t>
              </a:r>
            </a:p>
          </xdr:txBody>
        </xdr:sp>
        <xdr:sp macro="" textlink="">
          <xdr:nvSpPr>
            <xdr:cNvPr id="109" name="TextBox 108">
              <a:extLst>
                <a:ext uri="{FF2B5EF4-FFF2-40B4-BE49-F238E27FC236}">
                  <a16:creationId xmlns:a16="http://schemas.microsoft.com/office/drawing/2014/main" id="{00000000-0008-0000-0100-00006D000000}"/>
                </a:ext>
              </a:extLst>
            </xdr:cNvPr>
            <xdr:cNvSpPr txBox="1"/>
          </xdr:nvSpPr>
          <xdr:spPr>
            <a:xfrm>
              <a:off x="9804089"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Low to</a:t>
              </a:r>
              <a:r>
                <a:rPr lang="en-US" sz="800" baseline="0"/>
                <a:t> Moderate Risk</a:t>
              </a:r>
              <a:endParaRPr lang="en-US" sz="800"/>
            </a:p>
          </xdr:txBody>
        </xdr:sp>
        <xdr:sp macro="" textlink="">
          <xdr:nvSpPr>
            <xdr:cNvPr id="110" name="TextBox 109">
              <a:extLst>
                <a:ext uri="{FF2B5EF4-FFF2-40B4-BE49-F238E27FC236}">
                  <a16:creationId xmlns:a16="http://schemas.microsoft.com/office/drawing/2014/main" id="{00000000-0008-0000-0100-00006E000000}"/>
                </a:ext>
              </a:extLst>
            </xdr:cNvPr>
            <xdr:cNvSpPr txBox="1"/>
          </xdr:nvSpPr>
          <xdr:spPr>
            <a:xfrm>
              <a:off x="12877864"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Negligible to No Risk</a:t>
              </a:r>
            </a:p>
          </xdr:txBody>
        </xdr:sp>
      </xdr:grpSp>
    </xdr:grpSp>
    <xdr:clientData/>
  </xdr:twoCellAnchor>
  <xdr:twoCellAnchor>
    <xdr:from>
      <xdr:col>5</xdr:col>
      <xdr:colOff>66675</xdr:colOff>
      <xdr:row>87</xdr:row>
      <xdr:rowOff>38099</xdr:rowOff>
    </xdr:from>
    <xdr:to>
      <xdr:col>9</xdr:col>
      <xdr:colOff>0</xdr:colOff>
      <xdr:row>88</xdr:row>
      <xdr:rowOff>152400</xdr:rowOff>
    </xdr:to>
    <xdr:grpSp>
      <xdr:nvGrpSpPr>
        <xdr:cNvPr id="111" name="Group 110">
          <a:extLst>
            <a:ext uri="{FF2B5EF4-FFF2-40B4-BE49-F238E27FC236}">
              <a16:creationId xmlns:a16="http://schemas.microsoft.com/office/drawing/2014/main" id="{00000000-0008-0000-0100-00006F000000}"/>
            </a:ext>
          </a:extLst>
        </xdr:cNvPr>
        <xdr:cNvGrpSpPr>
          <a:grpSpLocks/>
        </xdr:cNvGrpSpPr>
      </xdr:nvGrpSpPr>
      <xdr:grpSpPr>
        <a:xfrm>
          <a:off x="3273425" y="49472849"/>
          <a:ext cx="12125325" cy="1098551"/>
          <a:chOff x="3759200" y="800894"/>
          <a:chExt cx="12077700" cy="367079"/>
        </a:xfrm>
      </xdr:grpSpPr>
      <xdr:cxnSp macro="">
        <xdr:nvCxnSpPr>
          <xdr:cNvPr id="112" name="Straight Arrow Connector 111">
            <a:extLst>
              <a:ext uri="{FF2B5EF4-FFF2-40B4-BE49-F238E27FC236}">
                <a16:creationId xmlns:a16="http://schemas.microsoft.com/office/drawing/2014/main" id="{00000000-0008-0000-0100-000070000000}"/>
              </a:ext>
            </a:extLst>
          </xdr:cNvPr>
          <xdr:cNvCxnSpPr/>
        </xdr:nvCxnSpPr>
        <xdr:spPr bwMode="auto">
          <a:xfrm rot="5400000">
            <a:off x="5142097" y="901657"/>
            <a:ext cx="190224" cy="12664"/>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113" name="Straight Arrow Connector 112">
            <a:extLst>
              <a:ext uri="{FF2B5EF4-FFF2-40B4-BE49-F238E27FC236}">
                <a16:creationId xmlns:a16="http://schemas.microsoft.com/office/drawing/2014/main" id="{00000000-0008-0000-0100-000071000000}"/>
              </a:ext>
            </a:extLst>
          </xdr:cNvPr>
          <xdr:cNvCxnSpPr/>
        </xdr:nvCxnSpPr>
        <xdr:spPr bwMode="auto">
          <a:xfrm rot="16200000" flipH="1">
            <a:off x="11232277" y="921571"/>
            <a:ext cx="205321" cy="1193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114" name="Straight Arrow Connector 113">
            <a:extLst>
              <a:ext uri="{FF2B5EF4-FFF2-40B4-BE49-F238E27FC236}">
                <a16:creationId xmlns:a16="http://schemas.microsoft.com/office/drawing/2014/main" id="{00000000-0008-0000-0100-000072000000}"/>
              </a:ext>
            </a:extLst>
          </xdr:cNvPr>
          <xdr:cNvCxnSpPr/>
        </xdr:nvCxnSpPr>
        <xdr:spPr bwMode="auto">
          <a:xfrm rot="5400000">
            <a:off x="8158502" y="908081"/>
            <a:ext cx="217399" cy="156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115" name="Straight Arrow Connector 114">
            <a:extLst>
              <a:ext uri="{FF2B5EF4-FFF2-40B4-BE49-F238E27FC236}">
                <a16:creationId xmlns:a16="http://schemas.microsoft.com/office/drawing/2014/main" id="{00000000-0008-0000-0100-000073000000}"/>
              </a:ext>
            </a:extLst>
          </xdr:cNvPr>
          <xdr:cNvCxnSpPr/>
        </xdr:nvCxnSpPr>
        <xdr:spPr bwMode="auto">
          <a:xfrm rot="5400000">
            <a:off x="14287935" y="927077"/>
            <a:ext cx="229476" cy="156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grpSp>
        <xdr:nvGrpSpPr>
          <xdr:cNvPr id="116" name="Group 115">
            <a:extLst>
              <a:ext uri="{FF2B5EF4-FFF2-40B4-BE49-F238E27FC236}">
                <a16:creationId xmlns:a16="http://schemas.microsoft.com/office/drawing/2014/main" id="{00000000-0008-0000-0100-000074000000}"/>
              </a:ext>
            </a:extLst>
          </xdr:cNvPr>
          <xdr:cNvGrpSpPr>
            <a:grpSpLocks/>
          </xdr:cNvGrpSpPr>
        </xdr:nvGrpSpPr>
        <xdr:grpSpPr>
          <a:xfrm>
            <a:off x="3759200" y="812824"/>
            <a:ext cx="12077700" cy="355149"/>
            <a:chOff x="3759200" y="812800"/>
            <a:chExt cx="12077700" cy="355173"/>
          </a:xfrm>
        </xdr:grpSpPr>
        <xdr:cxnSp macro="">
          <xdr:nvCxnSpPr>
            <xdr:cNvPr id="117" name="Straight Connector 116">
              <a:extLst>
                <a:ext uri="{FF2B5EF4-FFF2-40B4-BE49-F238E27FC236}">
                  <a16:creationId xmlns:a16="http://schemas.microsoft.com/office/drawing/2014/main" id="{00000000-0008-0000-0100-000075000000}"/>
                </a:ext>
              </a:extLst>
            </xdr:cNvPr>
            <xdr:cNvCxnSpPr/>
          </xdr:nvCxnSpPr>
          <xdr:spPr bwMode="auto">
            <a:xfrm rot="10800000">
              <a:off x="5244757" y="812800"/>
              <a:ext cx="4203040" cy="159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18" name="Straight Connector 117">
              <a:extLst>
                <a:ext uri="{FF2B5EF4-FFF2-40B4-BE49-F238E27FC236}">
                  <a16:creationId xmlns:a16="http://schemas.microsoft.com/office/drawing/2014/main" id="{00000000-0008-0000-0100-000076000000}"/>
                </a:ext>
              </a:extLst>
            </xdr:cNvPr>
            <xdr:cNvCxnSpPr/>
          </xdr:nvCxnSpPr>
          <xdr:spPr bwMode="auto">
            <a:xfrm rot="10800000">
              <a:off x="10196614" y="812800"/>
              <a:ext cx="4203040" cy="159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19" name="TextBox 118">
              <a:extLst>
                <a:ext uri="{FF2B5EF4-FFF2-40B4-BE49-F238E27FC236}">
                  <a16:creationId xmlns:a16="http://schemas.microsoft.com/office/drawing/2014/main" id="{00000000-0008-0000-0100-000077000000}"/>
                </a:ext>
              </a:extLst>
            </xdr:cNvPr>
            <xdr:cNvSpPr txBox="1"/>
          </xdr:nvSpPr>
          <xdr:spPr>
            <a:xfrm>
              <a:off x="3759200" y="990209"/>
              <a:ext cx="2959037" cy="177764"/>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High Risk</a:t>
              </a:r>
            </a:p>
          </xdr:txBody>
        </xdr:sp>
        <xdr:sp macro="" textlink="">
          <xdr:nvSpPr>
            <xdr:cNvPr id="120" name="TextBox 119">
              <a:extLst>
                <a:ext uri="{FF2B5EF4-FFF2-40B4-BE49-F238E27FC236}">
                  <a16:creationId xmlns:a16="http://schemas.microsoft.com/office/drawing/2014/main" id="{00000000-0008-0000-0100-000078000000}"/>
                </a:ext>
              </a:extLst>
            </xdr:cNvPr>
            <xdr:cNvSpPr txBox="1"/>
          </xdr:nvSpPr>
          <xdr:spPr>
            <a:xfrm>
              <a:off x="6757489"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Moderate to High Risk</a:t>
              </a:r>
            </a:p>
          </xdr:txBody>
        </xdr:sp>
        <xdr:sp macro="" textlink="">
          <xdr:nvSpPr>
            <xdr:cNvPr id="121" name="TextBox 120">
              <a:extLst>
                <a:ext uri="{FF2B5EF4-FFF2-40B4-BE49-F238E27FC236}">
                  <a16:creationId xmlns:a16="http://schemas.microsoft.com/office/drawing/2014/main" id="{00000000-0008-0000-0100-000079000000}"/>
                </a:ext>
              </a:extLst>
            </xdr:cNvPr>
            <xdr:cNvSpPr txBox="1"/>
          </xdr:nvSpPr>
          <xdr:spPr>
            <a:xfrm>
              <a:off x="9804089"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Low to</a:t>
              </a:r>
              <a:r>
                <a:rPr lang="en-US" sz="800" baseline="0"/>
                <a:t> Moderate Risk</a:t>
              </a:r>
              <a:endParaRPr lang="en-US" sz="800"/>
            </a:p>
          </xdr:txBody>
        </xdr:sp>
        <xdr:sp macro="" textlink="">
          <xdr:nvSpPr>
            <xdr:cNvPr id="122" name="TextBox 121">
              <a:extLst>
                <a:ext uri="{FF2B5EF4-FFF2-40B4-BE49-F238E27FC236}">
                  <a16:creationId xmlns:a16="http://schemas.microsoft.com/office/drawing/2014/main" id="{00000000-0008-0000-0100-00007A000000}"/>
                </a:ext>
              </a:extLst>
            </xdr:cNvPr>
            <xdr:cNvSpPr txBox="1"/>
          </xdr:nvSpPr>
          <xdr:spPr>
            <a:xfrm>
              <a:off x="12877864" y="990209"/>
              <a:ext cx="2959037" cy="17776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algn="ctr"/>
              <a:r>
                <a:rPr lang="en-US" sz="800"/>
                <a:t>Negligible to No Risk</a:t>
              </a:r>
            </a:p>
          </xdr:txBody>
        </xdr:sp>
      </xdr:grpSp>
    </xdr:grpSp>
    <xdr:clientData/>
  </xdr:twoCellAnchor>
  <xdr:twoCellAnchor>
    <xdr:from>
      <xdr:col>0</xdr:col>
      <xdr:colOff>142875</xdr:colOff>
      <xdr:row>53</xdr:row>
      <xdr:rowOff>57150</xdr:rowOff>
    </xdr:from>
    <xdr:to>
      <xdr:col>0</xdr:col>
      <xdr:colOff>247650</xdr:colOff>
      <xdr:row>53</xdr:row>
      <xdr:rowOff>152400</xdr:rowOff>
    </xdr:to>
    <xdr:sp macro="" textlink="" fLocksText="0">
      <xdr:nvSpPr>
        <xdr:cNvPr id="144" name="5-Point Star 151">
          <a:extLst>
            <a:ext uri="{FF2B5EF4-FFF2-40B4-BE49-F238E27FC236}">
              <a16:creationId xmlns:a16="http://schemas.microsoft.com/office/drawing/2014/main" id="{00000000-0008-0000-0100-000090000000}"/>
            </a:ext>
          </a:extLst>
        </xdr:cNvPr>
        <xdr:cNvSpPr/>
      </xdr:nvSpPr>
      <xdr:spPr>
        <a:xfrm>
          <a:off x="142875" y="36833175"/>
          <a:ext cx="104775" cy="95250"/>
        </a:xfrm>
        <a:prstGeom prst="star5">
          <a:avLst/>
        </a:prstGeom>
        <a:solidFill>
          <a:schemeClr val="bg2">
            <a:lumMod val="75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en-US" sz="1100"/>
        </a:p>
      </xdr:txBody>
    </xdr:sp>
    <xdr:clientData/>
  </xdr:twoCellAnchor>
  <xdr:twoCellAnchor>
    <xdr:from>
      <xdr:col>0</xdr:col>
      <xdr:colOff>85725</xdr:colOff>
      <xdr:row>56</xdr:row>
      <xdr:rowOff>104775</xdr:rowOff>
    </xdr:from>
    <xdr:to>
      <xdr:col>0</xdr:col>
      <xdr:colOff>190500</xdr:colOff>
      <xdr:row>56</xdr:row>
      <xdr:rowOff>200025</xdr:rowOff>
    </xdr:to>
    <xdr:sp macro="" textlink="" fLocksText="0">
      <xdr:nvSpPr>
        <xdr:cNvPr id="146" name="5-Point Star 153">
          <a:extLst>
            <a:ext uri="{FF2B5EF4-FFF2-40B4-BE49-F238E27FC236}">
              <a16:creationId xmlns:a16="http://schemas.microsoft.com/office/drawing/2014/main" id="{00000000-0008-0000-0100-000092000000}"/>
            </a:ext>
          </a:extLst>
        </xdr:cNvPr>
        <xdr:cNvSpPr/>
      </xdr:nvSpPr>
      <xdr:spPr>
        <a:xfrm>
          <a:off x="85725" y="39757350"/>
          <a:ext cx="104775" cy="95250"/>
        </a:xfrm>
        <a:prstGeom prst="star5">
          <a:avLst/>
        </a:prstGeom>
        <a:solidFill>
          <a:schemeClr val="bg2">
            <a:lumMod val="75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en-US" sz="1100"/>
        </a:p>
      </xdr:txBody>
    </xdr:sp>
    <xdr:clientData/>
  </xdr:twoCellAnchor>
  <xdr:twoCellAnchor>
    <xdr:from>
      <xdr:col>53</xdr:col>
      <xdr:colOff>457200</xdr:colOff>
      <xdr:row>26</xdr:row>
      <xdr:rowOff>2382</xdr:rowOff>
    </xdr:from>
    <xdr:to>
      <xdr:col>62</xdr:col>
      <xdr:colOff>721179</xdr:colOff>
      <xdr:row>32</xdr:row>
      <xdr:rowOff>5443</xdr:rowOff>
    </xdr:to>
    <xdr:grpSp>
      <xdr:nvGrpSpPr>
        <xdr:cNvPr id="171" name="Group 170">
          <a:extLst>
            <a:ext uri="{FF2B5EF4-FFF2-40B4-BE49-F238E27FC236}">
              <a16:creationId xmlns:a16="http://schemas.microsoft.com/office/drawing/2014/main" id="{00000000-0008-0000-0100-0000AB000000}"/>
            </a:ext>
          </a:extLst>
        </xdr:cNvPr>
        <xdr:cNvGrpSpPr>
          <a:grpSpLocks/>
        </xdr:cNvGrpSpPr>
      </xdr:nvGrpSpPr>
      <xdr:grpSpPr>
        <a:xfrm>
          <a:off x="45089763" y="12075320"/>
          <a:ext cx="9138104" cy="3138373"/>
          <a:chOff x="45015150" y="11508582"/>
          <a:chExt cx="9131754" cy="2851036"/>
        </a:xfrm>
      </xdr:grpSpPr>
      <xdr:graphicFrame macro="">
        <xdr:nvGraphicFramePr>
          <xdr:cNvPr id="168" name="Chart 167">
            <a:extLst>
              <a:ext uri="{FF2B5EF4-FFF2-40B4-BE49-F238E27FC236}">
                <a16:creationId xmlns:a16="http://schemas.microsoft.com/office/drawing/2014/main" id="{00000000-0008-0000-0100-0000A8000000}"/>
              </a:ext>
            </a:extLst>
          </xdr:cNvPr>
          <xdr:cNvGraphicFramePr/>
        </xdr:nvGraphicFramePr>
        <xdr:xfrm>
          <a:off x="45015150" y="11508582"/>
          <a:ext cx="7020036" cy="285103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69" name="Chart 168">
            <a:extLst>
              <a:ext uri="{FF2B5EF4-FFF2-40B4-BE49-F238E27FC236}">
                <a16:creationId xmlns:a16="http://schemas.microsoft.com/office/drawing/2014/main" id="{00000000-0008-0000-0100-0000A9000000}"/>
              </a:ext>
            </a:extLst>
          </xdr:cNvPr>
          <xdr:cNvGraphicFramePr/>
        </xdr:nvGraphicFramePr>
        <xdr:xfrm>
          <a:off x="52062581" y="11510720"/>
          <a:ext cx="2084323" cy="284818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534762</xdr:colOff>
      <xdr:row>10</xdr:row>
      <xdr:rowOff>443594</xdr:rowOff>
    </xdr:from>
    <xdr:to>
      <xdr:col>32</xdr:col>
      <xdr:colOff>857251</xdr:colOff>
      <xdr:row>21</xdr:row>
      <xdr:rowOff>161192</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83"/>
  <sheetViews>
    <sheetView tabSelected="1" zoomScale="115" zoomScaleNormal="115" workbookViewId="0">
      <selection activeCell="F3" sqref="F3:N4"/>
    </sheetView>
  </sheetViews>
  <sheetFormatPr defaultColWidth="9.140625" defaultRowHeight="12.75" x14ac:dyDescent="0.25"/>
  <cols>
    <col min="1" max="1" width="4" style="1" customWidth="1"/>
    <col min="2" max="28" width="4.28515625" style="1" customWidth="1"/>
    <col min="29" max="29" width="1" style="1" customWidth="1"/>
    <col min="30" max="30" width="0.7109375" style="1" hidden="1" customWidth="1"/>
    <col min="31" max="16384" width="9.140625" style="1"/>
  </cols>
  <sheetData>
    <row r="1" spans="1:38" ht="33.75" customHeight="1" thickBot="1" x14ac:dyDescent="0.3">
      <c r="A1" s="199" t="s">
        <v>373</v>
      </c>
      <c r="B1" s="200"/>
      <c r="C1" s="200"/>
      <c r="D1" s="200"/>
      <c r="E1" s="200"/>
      <c r="F1" s="200"/>
      <c r="G1" s="200"/>
      <c r="H1" s="201"/>
      <c r="I1" s="202" t="s">
        <v>0</v>
      </c>
      <c r="J1" s="202"/>
      <c r="K1" s="202"/>
      <c r="L1" s="202"/>
      <c r="M1" s="202"/>
      <c r="N1" s="202"/>
      <c r="O1" s="202"/>
      <c r="P1" s="202"/>
      <c r="Q1" s="202"/>
      <c r="R1" s="202"/>
      <c r="S1" s="202"/>
      <c r="T1" s="202"/>
      <c r="U1" s="203" t="s">
        <v>1</v>
      </c>
      <c r="V1" s="203"/>
      <c r="W1" s="203"/>
      <c r="X1" s="204"/>
      <c r="Y1" s="205"/>
      <c r="Z1" s="205"/>
      <c r="AA1" s="205"/>
      <c r="AB1" s="205"/>
      <c r="AE1" s="2"/>
      <c r="AF1" s="2"/>
      <c r="AG1" s="2"/>
      <c r="AH1" s="2"/>
      <c r="AI1" s="2"/>
      <c r="AJ1" s="2"/>
      <c r="AK1" s="2"/>
      <c r="AL1" s="2"/>
    </row>
    <row r="2" spans="1:38" ht="18" customHeight="1" x14ac:dyDescent="0.25">
      <c r="A2" s="206" t="s">
        <v>2</v>
      </c>
      <c r="B2" s="209" t="s">
        <v>3</v>
      </c>
      <c r="C2" s="210"/>
      <c r="D2" s="210"/>
      <c r="E2" s="210"/>
      <c r="F2" s="211"/>
      <c r="G2" s="212"/>
      <c r="H2" s="212"/>
      <c r="I2" s="212"/>
      <c r="J2" s="212"/>
      <c r="K2" s="212"/>
      <c r="L2" s="212"/>
      <c r="M2" s="212"/>
      <c r="N2" s="212"/>
      <c r="O2" s="210" t="s">
        <v>4</v>
      </c>
      <c r="P2" s="210"/>
      <c r="Q2" s="210"/>
      <c r="R2" s="210"/>
      <c r="S2" s="210"/>
      <c r="T2" s="213"/>
      <c r="U2" s="214"/>
      <c r="V2" s="214"/>
      <c r="W2" s="214"/>
      <c r="X2" s="214"/>
      <c r="Y2" s="214"/>
      <c r="Z2" s="214"/>
      <c r="AA2" s="214"/>
      <c r="AB2" s="215"/>
      <c r="AE2" s="2"/>
      <c r="AF2" s="2"/>
      <c r="AG2" s="2"/>
      <c r="AH2" s="2"/>
      <c r="AI2" s="2"/>
      <c r="AJ2" s="2"/>
      <c r="AK2" s="2"/>
      <c r="AL2" s="2"/>
    </row>
    <row r="3" spans="1:38" ht="35.25" customHeight="1" x14ac:dyDescent="0.25">
      <c r="A3" s="207"/>
      <c r="B3" s="216" t="s">
        <v>5</v>
      </c>
      <c r="C3" s="194"/>
      <c r="D3" s="194"/>
      <c r="E3" s="194"/>
      <c r="F3" s="193"/>
      <c r="G3" s="193"/>
      <c r="H3" s="193"/>
      <c r="I3" s="193"/>
      <c r="J3" s="193"/>
      <c r="K3" s="193"/>
      <c r="L3" s="193"/>
      <c r="M3" s="193"/>
      <c r="N3" s="193"/>
      <c r="O3" s="194" t="s">
        <v>6</v>
      </c>
      <c r="P3" s="194"/>
      <c r="Q3" s="194"/>
      <c r="R3" s="194"/>
      <c r="S3" s="194"/>
      <c r="T3" s="195"/>
      <c r="U3" s="195"/>
      <c r="V3" s="195"/>
      <c r="W3" s="195"/>
      <c r="X3" s="195"/>
      <c r="Y3" s="195"/>
      <c r="Z3" s="195"/>
      <c r="AA3" s="195"/>
      <c r="AB3" s="196"/>
      <c r="AE3" s="2"/>
      <c r="AF3" s="2"/>
      <c r="AG3" s="2"/>
      <c r="AH3" s="2"/>
      <c r="AI3" s="2"/>
      <c r="AJ3" s="2"/>
      <c r="AK3" s="2"/>
      <c r="AL3" s="2"/>
    </row>
    <row r="4" spans="1:38" ht="18.75" customHeight="1" x14ac:dyDescent="0.25">
      <c r="A4" s="207"/>
      <c r="B4" s="216"/>
      <c r="C4" s="194"/>
      <c r="D4" s="194"/>
      <c r="E4" s="194"/>
      <c r="F4" s="193"/>
      <c r="G4" s="193"/>
      <c r="H4" s="193"/>
      <c r="I4" s="193"/>
      <c r="J4" s="193"/>
      <c r="K4" s="193"/>
      <c r="L4" s="193"/>
      <c r="M4" s="193"/>
      <c r="N4" s="193"/>
      <c r="O4" s="194" t="s">
        <v>7</v>
      </c>
      <c r="P4" s="194"/>
      <c r="Q4" s="194"/>
      <c r="R4" s="194"/>
      <c r="S4" s="194"/>
      <c r="T4" s="197"/>
      <c r="U4" s="197"/>
      <c r="V4" s="197"/>
      <c r="W4" s="197"/>
      <c r="X4" s="197"/>
      <c r="Y4" s="197"/>
      <c r="Z4" s="197"/>
      <c r="AA4" s="197"/>
      <c r="AB4" s="198"/>
      <c r="AE4" s="2"/>
      <c r="AF4" s="2"/>
      <c r="AG4" s="2"/>
      <c r="AH4" s="2"/>
      <c r="AI4" s="2"/>
      <c r="AJ4" s="2"/>
      <c r="AK4" s="2"/>
      <c r="AL4" s="2"/>
    </row>
    <row r="5" spans="1:38" ht="18.75" customHeight="1" thickBot="1" x14ac:dyDescent="0.3">
      <c r="A5" s="207"/>
      <c r="B5" s="217" t="s">
        <v>8</v>
      </c>
      <c r="C5" s="218"/>
      <c r="D5" s="218"/>
      <c r="E5" s="218"/>
      <c r="F5" s="219"/>
      <c r="G5" s="219"/>
      <c r="H5" s="219"/>
      <c r="I5" s="219"/>
      <c r="J5" s="219"/>
      <c r="K5" s="219"/>
      <c r="L5" s="219"/>
      <c r="M5" s="219"/>
      <c r="N5" s="219"/>
      <c r="O5" s="218" t="s">
        <v>9</v>
      </c>
      <c r="P5" s="218"/>
      <c r="Q5" s="218"/>
      <c r="R5" s="218"/>
      <c r="S5" s="218"/>
      <c r="T5" s="220"/>
      <c r="U5" s="221"/>
      <c r="V5" s="221"/>
      <c r="W5" s="221"/>
      <c r="X5" s="221"/>
      <c r="Y5" s="221"/>
      <c r="Z5" s="221"/>
      <c r="AA5" s="221"/>
      <c r="AB5" s="222"/>
      <c r="AE5" s="2"/>
      <c r="AF5" s="3"/>
      <c r="AG5" s="3"/>
      <c r="AH5" s="3"/>
      <c r="AI5" s="3"/>
      <c r="AJ5" s="3"/>
      <c r="AK5" s="3"/>
      <c r="AL5" s="3"/>
    </row>
    <row r="6" spans="1:38" ht="15" customHeight="1" thickBot="1" x14ac:dyDescent="0.3">
      <c r="A6" s="208"/>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4"/>
      <c r="AE6" s="2"/>
      <c r="AF6" s="3"/>
      <c r="AG6" s="3"/>
      <c r="AH6" s="3"/>
      <c r="AI6" s="3"/>
      <c r="AJ6" s="3"/>
      <c r="AK6" s="3"/>
      <c r="AL6" s="3"/>
    </row>
    <row r="7" spans="1:38" ht="18" customHeight="1" x14ac:dyDescent="0.25">
      <c r="A7" s="206" t="s">
        <v>10</v>
      </c>
      <c r="B7" s="226" t="s">
        <v>11</v>
      </c>
      <c r="C7" s="227"/>
      <c r="D7" s="227"/>
      <c r="E7" s="227"/>
      <c r="F7" s="227"/>
      <c r="G7" s="227"/>
      <c r="H7" s="227"/>
      <c r="I7" s="4"/>
      <c r="J7" s="230" t="s">
        <v>12</v>
      </c>
      <c r="K7" s="230"/>
      <c r="L7" s="230"/>
      <c r="M7" s="230"/>
      <c r="N7" s="230"/>
      <c r="O7" s="4"/>
      <c r="P7" s="231" t="s">
        <v>13</v>
      </c>
      <c r="Q7" s="231"/>
      <c r="R7" s="231"/>
      <c r="S7" s="231"/>
      <c r="T7" s="231"/>
      <c r="U7" s="231"/>
      <c r="V7" s="232"/>
      <c r="W7" s="5"/>
      <c r="X7" s="231" t="s">
        <v>14</v>
      </c>
      <c r="Y7" s="231"/>
      <c r="Z7" s="231"/>
      <c r="AA7" s="231"/>
      <c r="AB7" s="232"/>
      <c r="AE7" s="2"/>
      <c r="AF7" s="3"/>
      <c r="AG7" s="3"/>
      <c r="AH7" s="3"/>
      <c r="AI7" s="3"/>
      <c r="AJ7" s="3"/>
      <c r="AK7" s="3"/>
      <c r="AL7" s="3"/>
    </row>
    <row r="8" spans="1:38" ht="20.25" customHeight="1" thickBot="1" x14ac:dyDescent="0.3">
      <c r="A8" s="207"/>
      <c r="B8" s="228"/>
      <c r="C8" s="229"/>
      <c r="D8" s="229"/>
      <c r="E8" s="229"/>
      <c r="F8" s="229"/>
      <c r="G8" s="229"/>
      <c r="H8" s="229"/>
      <c r="I8" s="6"/>
      <c r="J8" s="233" t="s">
        <v>15</v>
      </c>
      <c r="K8" s="233"/>
      <c r="L8" s="233"/>
      <c r="M8" s="233"/>
      <c r="N8" s="233"/>
      <c r="O8" s="6"/>
      <c r="P8" s="233" t="s">
        <v>16</v>
      </c>
      <c r="Q8" s="233"/>
      <c r="R8" s="233"/>
      <c r="S8" s="233"/>
      <c r="T8" s="233"/>
      <c r="U8" s="233"/>
      <c r="V8" s="234"/>
      <c r="W8" s="7"/>
      <c r="X8" s="233" t="s">
        <v>17</v>
      </c>
      <c r="Y8" s="233"/>
      <c r="Z8" s="233"/>
      <c r="AA8" s="233"/>
      <c r="AB8" s="234"/>
      <c r="AE8" s="2"/>
      <c r="AF8" s="3"/>
      <c r="AG8" s="3"/>
      <c r="AH8" s="3"/>
      <c r="AI8" s="3"/>
      <c r="AJ8" s="3"/>
      <c r="AK8" s="3"/>
      <c r="AL8" s="3"/>
    </row>
    <row r="9" spans="1:38" ht="18.75" customHeight="1" thickBot="1" x14ac:dyDescent="0.3">
      <c r="A9" s="207"/>
      <c r="B9" s="235" t="s">
        <v>18</v>
      </c>
      <c r="C9" s="236"/>
      <c r="D9" s="236"/>
      <c r="E9" s="236"/>
      <c r="F9" s="236"/>
      <c r="G9" s="236"/>
      <c r="H9" s="236"/>
      <c r="I9" s="173"/>
      <c r="J9" s="237" t="s">
        <v>382</v>
      </c>
      <c r="K9" s="238"/>
      <c r="L9" s="173"/>
      <c r="M9" s="237" t="s">
        <v>383</v>
      </c>
      <c r="N9" s="238"/>
      <c r="O9" s="173"/>
      <c r="P9" s="237" t="s">
        <v>384</v>
      </c>
      <c r="Q9" s="239"/>
      <c r="R9" s="238"/>
      <c r="S9" s="173"/>
      <c r="T9" s="237"/>
      <c r="U9" s="238"/>
      <c r="V9" s="173"/>
      <c r="W9" s="240" t="s">
        <v>19</v>
      </c>
      <c r="X9" s="240"/>
      <c r="Y9" s="240"/>
      <c r="Z9" s="240"/>
      <c r="AA9" s="240"/>
      <c r="AB9" s="241"/>
      <c r="AE9" s="2"/>
      <c r="AF9" s="2"/>
      <c r="AG9" s="2"/>
      <c r="AH9" s="2"/>
      <c r="AI9" s="2"/>
      <c r="AJ9" s="2"/>
      <c r="AK9" s="2"/>
      <c r="AL9" s="2"/>
    </row>
    <row r="10" spans="1:38" ht="15" customHeight="1" x14ac:dyDescent="0.25">
      <c r="A10" s="207"/>
      <c r="B10" s="248"/>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249"/>
      <c r="AB10" s="250"/>
      <c r="AE10" s="2"/>
      <c r="AF10" s="2"/>
      <c r="AG10" s="2"/>
      <c r="AH10" s="2"/>
      <c r="AI10" s="2"/>
      <c r="AJ10" s="2"/>
      <c r="AK10" s="2"/>
      <c r="AL10" s="2"/>
    </row>
    <row r="11" spans="1:38" ht="15" customHeight="1" x14ac:dyDescent="0.25">
      <c r="A11" s="207"/>
      <c r="B11" s="251" t="s">
        <v>422</v>
      </c>
      <c r="C11" s="252"/>
      <c r="D11" s="252"/>
      <c r="E11" s="252"/>
      <c r="F11" s="252"/>
      <c r="G11" s="252"/>
      <c r="H11" s="252"/>
      <c r="I11" s="252"/>
      <c r="J11" s="252"/>
      <c r="K11" s="252"/>
      <c r="L11" s="252"/>
      <c r="M11" s="252"/>
      <c r="N11" s="252"/>
      <c r="O11" s="252"/>
      <c r="P11" s="252"/>
      <c r="Q11" s="9"/>
      <c r="R11" s="245" t="s">
        <v>20</v>
      </c>
      <c r="S11" s="245"/>
      <c r="T11" s="245"/>
      <c r="U11" s="245"/>
      <c r="V11" s="245"/>
      <c r="W11" s="245"/>
      <c r="X11" s="246"/>
      <c r="Y11" s="246"/>
      <c r="Z11" s="246"/>
      <c r="AA11" s="246"/>
      <c r="AB11" s="247"/>
      <c r="AE11" s="2"/>
      <c r="AF11" s="2"/>
      <c r="AG11" s="2"/>
      <c r="AH11" s="2"/>
      <c r="AI11" s="2"/>
      <c r="AJ11" s="2"/>
      <c r="AK11" s="2"/>
      <c r="AL11" s="2"/>
    </row>
    <row r="12" spans="1:38" ht="15" customHeight="1" x14ac:dyDescent="0.25">
      <c r="A12" s="207"/>
      <c r="B12" s="242" t="s">
        <v>21</v>
      </c>
      <c r="C12" s="243"/>
      <c r="D12" s="174"/>
      <c r="E12" s="9"/>
      <c r="F12" s="244" t="s">
        <v>22</v>
      </c>
      <c r="G12" s="244"/>
      <c r="H12" s="174"/>
      <c r="I12" s="175"/>
      <c r="J12" s="253" t="s">
        <v>23</v>
      </c>
      <c r="K12" s="253"/>
      <c r="L12" s="174"/>
      <c r="M12" s="175"/>
      <c r="N12" s="254" t="s">
        <v>24</v>
      </c>
      <c r="O12" s="254"/>
      <c r="P12" s="174"/>
      <c r="Q12" s="9"/>
      <c r="R12" s="245" t="s">
        <v>25</v>
      </c>
      <c r="S12" s="245"/>
      <c r="T12" s="245"/>
      <c r="U12" s="245"/>
      <c r="V12" s="245"/>
      <c r="W12" s="245"/>
      <c r="X12" s="246"/>
      <c r="Y12" s="246"/>
      <c r="Z12" s="246"/>
      <c r="AA12" s="246"/>
      <c r="AB12" s="247"/>
      <c r="AE12" s="2"/>
      <c r="AF12" s="2"/>
      <c r="AG12" s="2"/>
      <c r="AH12" s="2"/>
      <c r="AI12" s="2"/>
      <c r="AJ12" s="2"/>
      <c r="AK12" s="2"/>
      <c r="AL12" s="2"/>
    </row>
    <row r="13" spans="1:38" ht="15" customHeight="1" x14ac:dyDescent="0.25">
      <c r="A13" s="207"/>
      <c r="B13" s="242" t="s">
        <v>26</v>
      </c>
      <c r="C13" s="243"/>
      <c r="D13" s="174"/>
      <c r="E13" s="9"/>
      <c r="F13" s="244" t="s">
        <v>425</v>
      </c>
      <c r="G13" s="244"/>
      <c r="H13" s="174"/>
      <c r="I13" s="175"/>
      <c r="J13" s="244" t="s">
        <v>27</v>
      </c>
      <c r="K13" s="244"/>
      <c r="L13" s="174"/>
      <c r="M13" s="175"/>
      <c r="N13" s="244" t="s">
        <v>28</v>
      </c>
      <c r="O13" s="244"/>
      <c r="P13" s="174"/>
      <c r="Q13" s="176"/>
      <c r="R13" s="245" t="s">
        <v>29</v>
      </c>
      <c r="S13" s="245"/>
      <c r="T13" s="245"/>
      <c r="U13" s="245"/>
      <c r="V13" s="245"/>
      <c r="W13" s="245"/>
      <c r="X13" s="246"/>
      <c r="Y13" s="246"/>
      <c r="Z13" s="246"/>
      <c r="AA13" s="246"/>
      <c r="AB13" s="247"/>
      <c r="AE13" s="2"/>
      <c r="AF13" s="2"/>
      <c r="AG13" s="2"/>
      <c r="AH13" s="2"/>
      <c r="AI13" s="2"/>
      <c r="AJ13" s="2"/>
      <c r="AK13" s="2"/>
      <c r="AL13" s="2"/>
    </row>
    <row r="14" spans="1:38" ht="15" customHeight="1" x14ac:dyDescent="0.25">
      <c r="A14" s="207"/>
      <c r="B14" s="242" t="s">
        <v>424</v>
      </c>
      <c r="C14" s="243"/>
      <c r="D14" s="174"/>
      <c r="E14" s="9"/>
      <c r="F14" s="254" t="s">
        <v>426</v>
      </c>
      <c r="G14" s="254"/>
      <c r="H14" s="174"/>
      <c r="I14" s="175"/>
      <c r="J14" s="254" t="s">
        <v>30</v>
      </c>
      <c r="K14" s="254"/>
      <c r="L14" s="174"/>
      <c r="M14" s="175"/>
      <c r="N14" s="244" t="s">
        <v>31</v>
      </c>
      <c r="O14" s="244"/>
      <c r="P14" s="174"/>
      <c r="Q14" s="176"/>
      <c r="R14" s="245" t="s">
        <v>32</v>
      </c>
      <c r="S14" s="245"/>
      <c r="T14" s="245"/>
      <c r="U14" s="245"/>
      <c r="V14" s="245"/>
      <c r="W14" s="245"/>
      <c r="X14" s="246"/>
      <c r="Y14" s="246"/>
      <c r="Z14" s="246"/>
      <c r="AA14" s="246"/>
      <c r="AB14" s="247"/>
      <c r="AE14" s="2"/>
      <c r="AF14" s="2"/>
      <c r="AG14" s="2"/>
      <c r="AH14" s="2"/>
      <c r="AI14" s="2"/>
      <c r="AJ14" s="2"/>
      <c r="AK14" s="2"/>
      <c r="AL14" s="2"/>
    </row>
    <row r="15" spans="1:38" ht="15" customHeight="1" x14ac:dyDescent="0.25">
      <c r="A15" s="207"/>
      <c r="B15" s="242" t="s">
        <v>33</v>
      </c>
      <c r="C15" s="243"/>
      <c r="D15" s="174"/>
      <c r="E15" s="9"/>
      <c r="F15" s="244" t="s">
        <v>34</v>
      </c>
      <c r="G15" s="244"/>
      <c r="H15" s="174"/>
      <c r="I15" s="175"/>
      <c r="J15" s="254" t="s">
        <v>35</v>
      </c>
      <c r="K15" s="254"/>
      <c r="L15" s="174"/>
      <c r="M15" s="175"/>
      <c r="N15" s="254" t="s">
        <v>423</v>
      </c>
      <c r="O15" s="254"/>
      <c r="P15" s="174"/>
      <c r="Q15" s="176"/>
      <c r="R15" s="245" t="s">
        <v>36</v>
      </c>
      <c r="S15" s="245"/>
      <c r="T15" s="245"/>
      <c r="U15" s="245"/>
      <c r="V15" s="245"/>
      <c r="W15" s="245"/>
      <c r="X15" s="246"/>
      <c r="Y15" s="246"/>
      <c r="Z15" s="246"/>
      <c r="AA15" s="246"/>
      <c r="AB15" s="247"/>
      <c r="AE15" s="2"/>
      <c r="AF15" s="2"/>
      <c r="AG15" s="2"/>
      <c r="AH15" s="2"/>
      <c r="AI15" s="2"/>
      <c r="AJ15" s="2"/>
      <c r="AK15" s="2"/>
      <c r="AL15" s="2"/>
    </row>
    <row r="16" spans="1:38" ht="15" customHeight="1" x14ac:dyDescent="0.25">
      <c r="A16" s="207"/>
      <c r="B16" s="177"/>
      <c r="C16" s="178"/>
      <c r="D16" s="178"/>
      <c r="E16" s="178"/>
      <c r="F16" s="178"/>
      <c r="G16" s="178"/>
      <c r="H16" s="178"/>
      <c r="I16" s="178"/>
      <c r="J16" s="178"/>
      <c r="K16" s="178"/>
      <c r="L16" s="178"/>
      <c r="M16" s="178"/>
      <c r="N16" s="178"/>
      <c r="O16" s="178"/>
      <c r="P16" s="178"/>
      <c r="Q16" s="176"/>
      <c r="R16" s="245" t="s">
        <v>37</v>
      </c>
      <c r="S16" s="245"/>
      <c r="T16" s="245"/>
      <c r="U16" s="245"/>
      <c r="V16" s="245"/>
      <c r="W16" s="245"/>
      <c r="X16" s="246"/>
      <c r="Y16" s="246"/>
      <c r="Z16" s="246"/>
      <c r="AA16" s="246"/>
      <c r="AB16" s="247"/>
      <c r="AE16" s="2"/>
      <c r="AF16" s="2"/>
      <c r="AG16" s="2"/>
      <c r="AH16" s="2"/>
      <c r="AI16" s="2"/>
      <c r="AJ16" s="2"/>
      <c r="AK16" s="2"/>
      <c r="AL16" s="2"/>
    </row>
    <row r="17" spans="1:38" ht="16.5" customHeight="1" x14ac:dyDescent="0.25">
      <c r="A17" s="207"/>
      <c r="B17" s="262" t="s">
        <v>38</v>
      </c>
      <c r="C17" s="263"/>
      <c r="D17" s="263"/>
      <c r="E17" s="174"/>
      <c r="F17" s="179" t="s">
        <v>39</v>
      </c>
      <c r="G17" s="180"/>
      <c r="H17" s="255" t="s">
        <v>40</v>
      </c>
      <c r="I17" s="255"/>
      <c r="J17" s="255"/>
      <c r="K17" s="255"/>
      <c r="L17" s="246"/>
      <c r="M17" s="246"/>
      <c r="N17" s="246"/>
      <c r="O17" s="246"/>
      <c r="P17" s="246"/>
      <c r="Q17" s="181"/>
      <c r="R17" s="245" t="s">
        <v>41</v>
      </c>
      <c r="S17" s="245"/>
      <c r="T17" s="245"/>
      <c r="U17" s="245"/>
      <c r="V17" s="245"/>
      <c r="W17" s="245"/>
      <c r="X17" s="246"/>
      <c r="Y17" s="246"/>
      <c r="Z17" s="246"/>
      <c r="AA17" s="246"/>
      <c r="AB17" s="247"/>
      <c r="AE17" s="2"/>
      <c r="AF17" s="2"/>
      <c r="AG17" s="2"/>
      <c r="AH17" s="2"/>
      <c r="AI17" s="2"/>
      <c r="AJ17" s="2"/>
      <c r="AK17" s="2"/>
      <c r="AL17" s="2"/>
    </row>
    <row r="18" spans="1:38" ht="16.5" customHeight="1" x14ac:dyDescent="0.25">
      <c r="A18" s="207"/>
      <c r="B18" s="8"/>
      <c r="C18" s="9"/>
      <c r="D18" s="9"/>
      <c r="E18" s="174"/>
      <c r="F18" s="179" t="s">
        <v>42</v>
      </c>
      <c r="G18" s="9"/>
      <c r="H18" s="255" t="s">
        <v>43</v>
      </c>
      <c r="I18" s="255"/>
      <c r="J18" s="255"/>
      <c r="K18" s="255"/>
      <c r="L18" s="246"/>
      <c r="M18" s="246"/>
      <c r="N18" s="246"/>
      <c r="O18" s="246"/>
      <c r="P18" s="246"/>
      <c r="Q18" s="9"/>
      <c r="R18" s="245" t="s">
        <v>44</v>
      </c>
      <c r="S18" s="245"/>
      <c r="T18" s="245"/>
      <c r="U18" s="245"/>
      <c r="V18" s="245"/>
      <c r="W18" s="245"/>
      <c r="X18" s="246"/>
      <c r="Y18" s="246"/>
      <c r="Z18" s="246"/>
      <c r="AA18" s="246"/>
      <c r="AB18" s="247"/>
      <c r="AE18" s="2"/>
      <c r="AF18" s="2"/>
      <c r="AG18" s="2"/>
      <c r="AH18" s="2"/>
      <c r="AI18" s="2"/>
      <c r="AJ18" s="2"/>
      <c r="AK18" s="2"/>
      <c r="AL18" s="2"/>
    </row>
    <row r="19" spans="1:38" ht="15" customHeight="1" x14ac:dyDescent="0.25">
      <c r="A19" s="207"/>
      <c r="B19" s="256"/>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8"/>
      <c r="AE19" s="2"/>
      <c r="AF19" s="2"/>
      <c r="AG19" s="2"/>
      <c r="AH19" s="2"/>
      <c r="AI19" s="2"/>
      <c r="AJ19" s="2"/>
      <c r="AK19" s="2"/>
      <c r="AL19" s="2"/>
    </row>
    <row r="20" spans="1:38" ht="18.75" customHeight="1" x14ac:dyDescent="0.25">
      <c r="A20" s="207"/>
      <c r="B20" s="259" t="s">
        <v>45</v>
      </c>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0"/>
      <c r="AB20" s="261"/>
      <c r="AE20" s="2"/>
      <c r="AF20" s="2"/>
      <c r="AG20" s="2"/>
      <c r="AH20" s="2"/>
      <c r="AI20" s="2"/>
      <c r="AJ20" s="2"/>
      <c r="AK20" s="2"/>
      <c r="AL20" s="2"/>
    </row>
    <row r="21" spans="1:38" ht="18.75" customHeight="1" x14ac:dyDescent="0.25">
      <c r="A21" s="207"/>
      <c r="B21" s="266" t="s">
        <v>379</v>
      </c>
      <c r="C21" s="264"/>
      <c r="D21" s="174"/>
      <c r="E21" s="264" t="s">
        <v>46</v>
      </c>
      <c r="F21" s="264"/>
      <c r="G21" s="264"/>
      <c r="H21" s="265"/>
      <c r="I21" s="246"/>
      <c r="J21" s="264" t="s">
        <v>380</v>
      </c>
      <c r="K21" s="264"/>
      <c r="L21" s="264"/>
      <c r="M21" s="174"/>
      <c r="N21" s="264" t="s">
        <v>46</v>
      </c>
      <c r="O21" s="264"/>
      <c r="P21" s="264"/>
      <c r="Q21" s="265"/>
      <c r="R21" s="246"/>
      <c r="S21" s="264" t="s">
        <v>47</v>
      </c>
      <c r="T21" s="264"/>
      <c r="U21" s="174"/>
      <c r="V21" s="264" t="s">
        <v>46</v>
      </c>
      <c r="W21" s="264"/>
      <c r="X21" s="264"/>
      <c r="Y21" s="265"/>
      <c r="Z21" s="246"/>
      <c r="AA21" s="9"/>
      <c r="AB21" s="182"/>
      <c r="AE21" s="2"/>
      <c r="AF21" s="2"/>
      <c r="AG21" s="2"/>
      <c r="AH21" s="2"/>
      <c r="AI21" s="2"/>
      <c r="AJ21" s="2"/>
      <c r="AK21" s="2"/>
      <c r="AL21" s="2"/>
    </row>
    <row r="22" spans="1:38" ht="15" customHeight="1" x14ac:dyDescent="0.25">
      <c r="A22" s="207"/>
      <c r="B22" s="256"/>
      <c r="C22" s="257"/>
      <c r="D22" s="257"/>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8"/>
      <c r="AE22" s="2"/>
      <c r="AF22" s="2"/>
      <c r="AG22" s="2"/>
      <c r="AH22" s="2"/>
      <c r="AI22" s="2"/>
      <c r="AJ22" s="2"/>
      <c r="AK22" s="2"/>
      <c r="AL22" s="2"/>
    </row>
    <row r="23" spans="1:38" ht="18.75" customHeight="1" x14ac:dyDescent="0.25">
      <c r="A23" s="207"/>
      <c r="B23" s="266" t="s">
        <v>48</v>
      </c>
      <c r="C23" s="264"/>
      <c r="D23" s="264"/>
      <c r="E23" s="264"/>
      <c r="F23" s="264"/>
      <c r="G23" s="264"/>
      <c r="H23" s="264"/>
      <c r="I23" s="183"/>
      <c r="J23" s="179" t="s">
        <v>39</v>
      </c>
      <c r="K23" s="9"/>
      <c r="L23" s="181" t="s">
        <v>49</v>
      </c>
      <c r="M23" s="9"/>
      <c r="N23" s="9"/>
      <c r="O23" s="9"/>
      <c r="P23" s="246"/>
      <c r="Q23" s="246"/>
      <c r="R23" s="246"/>
      <c r="S23" s="246"/>
      <c r="T23" s="246"/>
      <c r="U23" s="246"/>
      <c r="V23" s="246"/>
      <c r="W23" s="246"/>
      <c r="X23" s="246"/>
      <c r="Y23" s="246"/>
      <c r="Z23" s="246"/>
      <c r="AA23" s="246"/>
      <c r="AB23" s="184"/>
      <c r="AE23" s="11"/>
      <c r="AF23" s="11"/>
      <c r="AG23" s="2"/>
      <c r="AH23" s="2"/>
      <c r="AI23" s="2"/>
      <c r="AJ23" s="2"/>
      <c r="AK23" s="2"/>
      <c r="AL23" s="2"/>
    </row>
    <row r="24" spans="1:38" ht="18.75" customHeight="1" thickBot="1" x14ac:dyDescent="0.3">
      <c r="A24" s="207"/>
      <c r="B24" s="185"/>
      <c r="C24" s="13"/>
      <c r="D24" s="13"/>
      <c r="E24" s="13"/>
      <c r="F24" s="13"/>
      <c r="G24" s="13"/>
      <c r="H24" s="13"/>
      <c r="I24" s="186"/>
      <c r="J24" s="187" t="s">
        <v>42</v>
      </c>
      <c r="K24" s="13"/>
      <c r="L24" s="285" t="s">
        <v>50</v>
      </c>
      <c r="M24" s="285"/>
      <c r="N24" s="285"/>
      <c r="O24" s="285"/>
      <c r="P24" s="285"/>
      <c r="Q24" s="285"/>
      <c r="R24" s="12" t="s">
        <v>51</v>
      </c>
      <c r="S24" s="6"/>
      <c r="T24" s="12" t="s">
        <v>52</v>
      </c>
      <c r="U24" s="6"/>
      <c r="V24" s="13"/>
      <c r="W24" s="13"/>
      <c r="X24" s="13"/>
      <c r="Y24" s="13"/>
      <c r="Z24" s="13"/>
      <c r="AA24" s="13"/>
      <c r="AB24" s="188"/>
      <c r="AE24" s="11"/>
      <c r="AF24" s="11"/>
      <c r="AG24" s="2"/>
      <c r="AH24" s="2"/>
      <c r="AI24" s="2"/>
      <c r="AJ24" s="2"/>
      <c r="AK24" s="2"/>
      <c r="AL24" s="2"/>
    </row>
    <row r="25" spans="1:38" ht="15" customHeight="1" thickBot="1" x14ac:dyDescent="0.3">
      <c r="A25" s="225"/>
      <c r="B25" s="286"/>
      <c r="C25" s="286"/>
      <c r="D25" s="286"/>
      <c r="E25" s="286"/>
      <c r="F25" s="286"/>
      <c r="G25" s="286"/>
      <c r="H25" s="286"/>
      <c r="I25" s="286"/>
      <c r="J25" s="286"/>
      <c r="K25" s="286"/>
      <c r="L25" s="286"/>
      <c r="M25" s="286"/>
      <c r="N25" s="286"/>
      <c r="O25" s="286"/>
      <c r="P25" s="286"/>
      <c r="Q25" s="286"/>
      <c r="R25" s="286"/>
      <c r="S25" s="286"/>
      <c r="T25" s="286"/>
      <c r="U25" s="286"/>
      <c r="V25" s="286"/>
      <c r="W25" s="286"/>
      <c r="X25" s="286"/>
      <c r="Y25" s="286"/>
      <c r="Z25" s="286"/>
      <c r="AA25" s="286"/>
      <c r="AB25" s="286"/>
      <c r="AE25" s="11"/>
      <c r="AF25" s="11"/>
      <c r="AG25" s="2"/>
      <c r="AH25" s="2"/>
      <c r="AI25" s="2"/>
      <c r="AJ25" s="2"/>
      <c r="AK25" s="2"/>
      <c r="AL25" s="2"/>
    </row>
    <row r="26" spans="1:38" ht="18.75" customHeight="1" x14ac:dyDescent="0.25">
      <c r="A26" s="339" t="s">
        <v>53</v>
      </c>
      <c r="B26" s="287" t="b">
        <f>IF(W7="X","='Detailed Assessment'!$BB$26:$BL$33",IF(W8="X","33"))</f>
        <v>0</v>
      </c>
      <c r="C26" s="288"/>
      <c r="D26" s="288"/>
      <c r="E26" s="288"/>
      <c r="F26" s="288"/>
      <c r="G26" s="288"/>
      <c r="H26" s="288"/>
      <c r="I26" s="288"/>
      <c r="J26" s="288"/>
      <c r="K26" s="288"/>
      <c r="L26" s="288"/>
      <c r="M26" s="288"/>
      <c r="N26" s="288"/>
      <c r="O26" s="288"/>
      <c r="P26" s="288"/>
      <c r="Q26" s="288"/>
      <c r="R26" s="288"/>
      <c r="S26" s="289"/>
      <c r="T26" s="296"/>
      <c r="U26" s="297"/>
      <c r="V26" s="297"/>
      <c r="W26" s="297"/>
      <c r="X26" s="297"/>
      <c r="Y26" s="297"/>
      <c r="Z26" s="297"/>
      <c r="AA26" s="297"/>
      <c r="AB26" s="298"/>
      <c r="AE26" s="11"/>
      <c r="AG26" s="2"/>
      <c r="AH26" s="2"/>
      <c r="AI26" s="2"/>
      <c r="AJ26" s="2"/>
      <c r="AK26" s="2"/>
      <c r="AL26" s="2"/>
    </row>
    <row r="27" spans="1:38" ht="24" customHeight="1" thickBot="1" x14ac:dyDescent="0.3">
      <c r="A27" s="225"/>
      <c r="B27" s="290"/>
      <c r="C27" s="291"/>
      <c r="D27" s="291"/>
      <c r="E27" s="291"/>
      <c r="F27" s="291"/>
      <c r="G27" s="291"/>
      <c r="H27" s="291"/>
      <c r="I27" s="291"/>
      <c r="J27" s="291"/>
      <c r="K27" s="291"/>
      <c r="L27" s="291"/>
      <c r="M27" s="291"/>
      <c r="N27" s="291"/>
      <c r="O27" s="291"/>
      <c r="P27" s="291"/>
      <c r="Q27" s="291"/>
      <c r="R27" s="291"/>
      <c r="S27" s="292"/>
      <c r="T27" s="299" t="s">
        <v>54</v>
      </c>
      <c r="U27" s="300"/>
      <c r="V27" s="300"/>
      <c r="W27" s="300"/>
      <c r="X27" s="300"/>
      <c r="Y27" s="300"/>
      <c r="Z27" s="300"/>
      <c r="AA27" s="300"/>
      <c r="AB27" s="301"/>
      <c r="AE27" s="2"/>
      <c r="AF27" s="2"/>
      <c r="AG27" s="2"/>
      <c r="AH27" s="2"/>
      <c r="AI27" s="2"/>
      <c r="AJ27" s="2"/>
      <c r="AK27" s="2"/>
      <c r="AL27" s="2"/>
    </row>
    <row r="28" spans="1:38" ht="21.75" customHeight="1" x14ac:dyDescent="0.25">
      <c r="A28" s="225"/>
      <c r="B28" s="290"/>
      <c r="C28" s="291"/>
      <c r="D28" s="291"/>
      <c r="E28" s="291"/>
      <c r="F28" s="291"/>
      <c r="G28" s="291"/>
      <c r="H28" s="291"/>
      <c r="I28" s="291"/>
      <c r="J28" s="291"/>
      <c r="K28" s="291"/>
      <c r="L28" s="291"/>
      <c r="M28" s="291"/>
      <c r="N28" s="291"/>
      <c r="O28" s="291"/>
      <c r="P28" s="291"/>
      <c r="Q28" s="291"/>
      <c r="R28" s="291"/>
      <c r="S28" s="292"/>
      <c r="T28" s="164" t="s">
        <v>55</v>
      </c>
      <c r="U28" s="267"/>
      <c r="V28" s="267"/>
      <c r="W28" s="267"/>
      <c r="X28" s="267"/>
      <c r="Y28" s="267"/>
      <c r="Z28" s="267"/>
      <c r="AA28" s="267"/>
      <c r="AB28" s="268"/>
      <c r="AE28" s="2"/>
      <c r="AF28" s="2"/>
      <c r="AG28" s="2"/>
      <c r="AH28" s="2"/>
      <c r="AI28" s="2"/>
      <c r="AJ28" s="2"/>
      <c r="AK28" s="2"/>
      <c r="AL28" s="2"/>
    </row>
    <row r="29" spans="1:38" ht="21.75" customHeight="1" x14ac:dyDescent="0.25">
      <c r="A29" s="225"/>
      <c r="B29" s="290"/>
      <c r="C29" s="291"/>
      <c r="D29" s="291"/>
      <c r="E29" s="291"/>
      <c r="F29" s="291"/>
      <c r="G29" s="291"/>
      <c r="H29" s="291"/>
      <c r="I29" s="291"/>
      <c r="J29" s="291"/>
      <c r="K29" s="291"/>
      <c r="L29" s="291"/>
      <c r="M29" s="291"/>
      <c r="N29" s="291"/>
      <c r="O29" s="291"/>
      <c r="P29" s="291"/>
      <c r="Q29" s="291"/>
      <c r="R29" s="291"/>
      <c r="S29" s="292"/>
      <c r="T29" s="165" t="s">
        <v>56</v>
      </c>
      <c r="U29" s="269"/>
      <c r="V29" s="269"/>
      <c r="W29" s="269"/>
      <c r="X29" s="269"/>
      <c r="Y29" s="269"/>
      <c r="Z29" s="269"/>
      <c r="AA29" s="269"/>
      <c r="AB29" s="270"/>
      <c r="AE29" s="2"/>
      <c r="AF29" s="2"/>
      <c r="AG29" s="2"/>
      <c r="AH29" s="2"/>
      <c r="AI29" s="2"/>
      <c r="AJ29" s="2"/>
      <c r="AK29" s="2"/>
      <c r="AL29" s="2"/>
    </row>
    <row r="30" spans="1:38" ht="21.75" customHeight="1" thickBot="1" x14ac:dyDescent="0.3">
      <c r="A30" s="225"/>
      <c r="B30" s="290"/>
      <c r="C30" s="291"/>
      <c r="D30" s="291"/>
      <c r="E30" s="291"/>
      <c r="F30" s="291"/>
      <c r="G30" s="291"/>
      <c r="H30" s="291"/>
      <c r="I30" s="291"/>
      <c r="J30" s="291"/>
      <c r="K30" s="291"/>
      <c r="L30" s="291"/>
      <c r="M30" s="291"/>
      <c r="N30" s="291"/>
      <c r="O30" s="291"/>
      <c r="P30" s="291"/>
      <c r="Q30" s="291"/>
      <c r="R30" s="291"/>
      <c r="S30" s="292"/>
      <c r="T30" s="166" t="s">
        <v>57</v>
      </c>
      <c r="U30" s="271"/>
      <c r="V30" s="271"/>
      <c r="W30" s="271"/>
      <c r="X30" s="271"/>
      <c r="Y30" s="271"/>
      <c r="Z30" s="271"/>
      <c r="AA30" s="271"/>
      <c r="AB30" s="272"/>
      <c r="AE30" s="2"/>
      <c r="AF30" s="2"/>
      <c r="AG30" s="2"/>
      <c r="AH30" s="2"/>
      <c r="AI30" s="2"/>
      <c r="AJ30"/>
      <c r="AK30"/>
      <c r="AL30"/>
    </row>
    <row r="31" spans="1:38" ht="21.75" customHeight="1" x14ac:dyDescent="0.25">
      <c r="A31" s="225"/>
      <c r="B31" s="290"/>
      <c r="C31" s="291"/>
      <c r="D31" s="291"/>
      <c r="E31" s="291"/>
      <c r="F31" s="291"/>
      <c r="G31" s="291"/>
      <c r="H31" s="291"/>
      <c r="I31" s="291"/>
      <c r="J31" s="291"/>
      <c r="K31" s="291"/>
      <c r="L31" s="291"/>
      <c r="M31" s="291"/>
      <c r="N31" s="291"/>
      <c r="O31" s="291"/>
      <c r="P31" s="291"/>
      <c r="Q31" s="291"/>
      <c r="R31" s="291"/>
      <c r="S31" s="292"/>
      <c r="T31" s="167"/>
      <c r="U31" s="168"/>
      <c r="V31" s="168"/>
      <c r="W31" s="168"/>
      <c r="X31" s="168"/>
      <c r="Y31" s="168"/>
      <c r="Z31" s="168"/>
      <c r="AA31" s="168"/>
      <c r="AB31" s="169"/>
      <c r="AE31" s="2"/>
      <c r="AF31" s="2"/>
      <c r="AG31" s="2"/>
      <c r="AH31" s="2"/>
      <c r="AI31" s="2"/>
      <c r="AJ31"/>
      <c r="AK31"/>
      <c r="AL31"/>
    </row>
    <row r="32" spans="1:38" ht="21.75" customHeight="1" thickBot="1" x14ac:dyDescent="0.3">
      <c r="A32" s="225"/>
      <c r="B32" s="290"/>
      <c r="C32" s="291"/>
      <c r="D32" s="291"/>
      <c r="E32" s="291"/>
      <c r="F32" s="291"/>
      <c r="G32" s="291"/>
      <c r="H32" s="291"/>
      <c r="I32" s="291"/>
      <c r="J32" s="291"/>
      <c r="K32" s="291"/>
      <c r="L32" s="291"/>
      <c r="M32" s="291"/>
      <c r="N32" s="291"/>
      <c r="O32" s="291"/>
      <c r="P32" s="291"/>
      <c r="Q32" s="291"/>
      <c r="R32" s="291"/>
      <c r="S32" s="292"/>
      <c r="T32" s="299" t="s">
        <v>58</v>
      </c>
      <c r="U32" s="300"/>
      <c r="V32" s="300"/>
      <c r="W32" s="300"/>
      <c r="X32" s="300"/>
      <c r="Y32" s="300"/>
      <c r="Z32" s="300"/>
      <c r="AA32" s="300"/>
      <c r="AB32" s="301"/>
      <c r="AE32" s="14"/>
      <c r="AF32" s="2"/>
      <c r="AG32" s="2"/>
      <c r="AH32" s="2"/>
      <c r="AI32" s="2"/>
      <c r="AJ32"/>
      <c r="AK32"/>
      <c r="AL32"/>
    </row>
    <row r="33" spans="1:38" ht="18" customHeight="1" x14ac:dyDescent="0.25">
      <c r="A33" s="225"/>
      <c r="B33" s="290"/>
      <c r="C33" s="291"/>
      <c r="D33" s="291"/>
      <c r="E33" s="291"/>
      <c r="F33" s="291"/>
      <c r="G33" s="291"/>
      <c r="H33" s="291"/>
      <c r="I33" s="291"/>
      <c r="J33" s="291"/>
      <c r="K33" s="291"/>
      <c r="L33" s="291"/>
      <c r="M33" s="291"/>
      <c r="N33" s="291"/>
      <c r="O33" s="291"/>
      <c r="P33" s="291"/>
      <c r="Q33" s="291"/>
      <c r="R33" s="291"/>
      <c r="S33" s="292"/>
      <c r="T33" s="164" t="s">
        <v>55</v>
      </c>
      <c r="U33" s="267"/>
      <c r="V33" s="267"/>
      <c r="W33" s="267"/>
      <c r="X33" s="267"/>
      <c r="Y33" s="267"/>
      <c r="Z33" s="267"/>
      <c r="AA33" s="267"/>
      <c r="AB33" s="268"/>
      <c r="AE33" s="14"/>
      <c r="AF33" s="2"/>
      <c r="AG33" s="2"/>
      <c r="AH33" s="2"/>
      <c r="AI33" s="2"/>
      <c r="AJ33"/>
      <c r="AK33"/>
      <c r="AL33"/>
    </row>
    <row r="34" spans="1:38" ht="18" customHeight="1" x14ac:dyDescent="0.25">
      <c r="A34" s="225"/>
      <c r="B34" s="290"/>
      <c r="C34" s="291"/>
      <c r="D34" s="291"/>
      <c r="E34" s="291"/>
      <c r="F34" s="291"/>
      <c r="G34" s="291"/>
      <c r="H34" s="291"/>
      <c r="I34" s="291"/>
      <c r="J34" s="291"/>
      <c r="K34" s="291"/>
      <c r="L34" s="291"/>
      <c r="M34" s="291"/>
      <c r="N34" s="291"/>
      <c r="O34" s="291"/>
      <c r="P34" s="291"/>
      <c r="Q34" s="291"/>
      <c r="R34" s="291"/>
      <c r="S34" s="292"/>
      <c r="T34" s="165" t="s">
        <v>56</v>
      </c>
      <c r="U34" s="269"/>
      <c r="V34" s="269"/>
      <c r="W34" s="269"/>
      <c r="X34" s="269"/>
      <c r="Y34" s="269"/>
      <c r="Z34" s="269"/>
      <c r="AA34" s="269"/>
      <c r="AB34" s="270"/>
      <c r="AE34" s="14"/>
      <c r="AF34" s="2"/>
      <c r="AG34" s="2"/>
      <c r="AH34" s="2"/>
      <c r="AI34" s="2"/>
      <c r="AJ34" s="2"/>
      <c r="AK34" s="2"/>
      <c r="AL34" s="2"/>
    </row>
    <row r="35" spans="1:38" s="10" customFormat="1" ht="18" customHeight="1" thickBot="1" x14ac:dyDescent="0.3">
      <c r="A35" s="225"/>
      <c r="B35" s="290"/>
      <c r="C35" s="291"/>
      <c r="D35" s="291"/>
      <c r="E35" s="291"/>
      <c r="F35" s="291"/>
      <c r="G35" s="291"/>
      <c r="H35" s="291"/>
      <c r="I35" s="291"/>
      <c r="J35" s="291"/>
      <c r="K35" s="291"/>
      <c r="L35" s="291"/>
      <c r="M35" s="291"/>
      <c r="N35" s="291"/>
      <c r="O35" s="291"/>
      <c r="P35" s="291"/>
      <c r="Q35" s="291"/>
      <c r="R35" s="291"/>
      <c r="S35" s="292"/>
      <c r="T35" s="166" t="s">
        <v>57</v>
      </c>
      <c r="U35" s="271"/>
      <c r="V35" s="271"/>
      <c r="W35" s="271"/>
      <c r="X35" s="271"/>
      <c r="Y35" s="271"/>
      <c r="Z35" s="271"/>
      <c r="AA35" s="271"/>
      <c r="AB35" s="272"/>
      <c r="AE35" s="15"/>
      <c r="AF35" s="15"/>
      <c r="AG35" s="15"/>
      <c r="AH35" s="15"/>
      <c r="AI35" s="15"/>
      <c r="AJ35" s="15"/>
      <c r="AK35" s="15"/>
      <c r="AL35" s="15"/>
    </row>
    <row r="36" spans="1:38" s="10" customFormat="1" ht="18" customHeight="1" thickBot="1" x14ac:dyDescent="0.3">
      <c r="A36" s="225"/>
      <c r="B36" s="293"/>
      <c r="C36" s="294"/>
      <c r="D36" s="294"/>
      <c r="E36" s="294"/>
      <c r="F36" s="294"/>
      <c r="G36" s="294"/>
      <c r="H36" s="294"/>
      <c r="I36" s="294"/>
      <c r="J36" s="294"/>
      <c r="K36" s="294"/>
      <c r="L36" s="294"/>
      <c r="M36" s="294"/>
      <c r="N36" s="294"/>
      <c r="O36" s="294"/>
      <c r="P36" s="294"/>
      <c r="Q36" s="294"/>
      <c r="R36" s="294"/>
      <c r="S36" s="295"/>
      <c r="T36" s="170"/>
      <c r="U36" s="171"/>
      <c r="V36" s="171"/>
      <c r="W36" s="171"/>
      <c r="X36" s="171"/>
      <c r="Y36" s="171"/>
      <c r="Z36" s="171"/>
      <c r="AA36" s="171"/>
      <c r="AB36" s="172"/>
      <c r="AE36" s="15"/>
      <c r="AF36" s="15"/>
      <c r="AG36" s="15"/>
      <c r="AH36" s="15"/>
      <c r="AI36" s="15"/>
      <c r="AJ36" s="15"/>
      <c r="AK36" s="15"/>
      <c r="AL36" s="15"/>
    </row>
    <row r="37" spans="1:38" ht="15" customHeight="1" thickBot="1" x14ac:dyDescent="0.3">
      <c r="A37" s="225"/>
      <c r="B37" s="16"/>
      <c r="C37" s="16"/>
      <c r="D37" s="16"/>
      <c r="E37" s="16"/>
      <c r="F37" s="16"/>
      <c r="G37" s="16"/>
      <c r="H37" s="16" t="str">
        <f>IF(W7="Y","*NOTE: Quick Assessment was conducted","")</f>
        <v/>
      </c>
      <c r="I37" s="16"/>
      <c r="J37" s="16"/>
      <c r="K37" s="16"/>
      <c r="L37" s="17"/>
      <c r="M37" s="18"/>
      <c r="N37" s="18"/>
      <c r="O37" s="18"/>
      <c r="P37" s="18"/>
      <c r="Q37" s="18"/>
      <c r="R37" s="18"/>
      <c r="S37" s="18"/>
      <c r="T37" s="273" t="s">
        <v>59</v>
      </c>
      <c r="U37" s="274"/>
      <c r="V37" s="274"/>
      <c r="W37" s="274"/>
      <c r="X37" s="274"/>
      <c r="Y37" s="274"/>
      <c r="Z37" s="274"/>
      <c r="AA37" s="274"/>
      <c r="AB37" s="275"/>
      <c r="AE37" s="2"/>
      <c r="AF37" s="2"/>
      <c r="AG37" s="2"/>
      <c r="AH37" s="2"/>
      <c r="AI37" s="2"/>
      <c r="AJ37" s="2"/>
      <c r="AK37" s="2"/>
      <c r="AL37" s="2"/>
    </row>
    <row r="38" spans="1:38" ht="15" customHeight="1" thickBot="1" x14ac:dyDescent="0.3">
      <c r="A38" s="225"/>
      <c r="B38" s="19"/>
      <c r="C38" s="279" t="s">
        <v>60</v>
      </c>
      <c r="D38" s="280"/>
      <c r="E38" s="281"/>
      <c r="F38" s="19"/>
      <c r="G38" s="19"/>
      <c r="H38" s="282" t="s">
        <v>61</v>
      </c>
      <c r="I38" s="283"/>
      <c r="J38" s="283"/>
      <c r="K38" s="283"/>
      <c r="L38" s="283"/>
      <c r="M38" s="283"/>
      <c r="N38" s="283" t="s">
        <v>62</v>
      </c>
      <c r="O38" s="283"/>
      <c r="P38" s="283"/>
      <c r="Q38" s="283"/>
      <c r="R38" s="284"/>
      <c r="S38" s="20"/>
      <c r="T38" s="276"/>
      <c r="U38" s="277"/>
      <c r="V38" s="277"/>
      <c r="W38" s="277"/>
      <c r="X38" s="277"/>
      <c r="Y38" s="277"/>
      <c r="Z38" s="277"/>
      <c r="AA38" s="277"/>
      <c r="AB38" s="278"/>
      <c r="AE38" s="2"/>
      <c r="AF38" s="2"/>
      <c r="AG38" s="2"/>
      <c r="AH38" s="2"/>
      <c r="AI38" s="2"/>
      <c r="AJ38" s="2"/>
      <c r="AK38" s="2"/>
      <c r="AL38" s="2"/>
    </row>
    <row r="39" spans="1:38" ht="15" customHeight="1" x14ac:dyDescent="0.25">
      <c r="A39" s="225"/>
      <c r="B39" s="19"/>
      <c r="C39" s="314" t="str">
        <f>IF(AND(W7="X",C41&gt;=5),"1",IF(AND(W7="X",C41&gt;=3,C41&lt;5),"3",IF(AND(W7="X",C41=4),"4",IF(AND(W7="X",C41&lt;3),"7",IF(AND(W8="X",C41&lt;60),"2",IF(AND(W8="X",C41&gt;=60,C41&lt;80),"5",IF(AND(W8="X",C41&gt;=80),"6","0")))))))</f>
        <v>0</v>
      </c>
      <c r="D39" s="315"/>
      <c r="E39" s="316"/>
      <c r="F39" s="19"/>
      <c r="G39" s="19"/>
      <c r="H39" s="320" t="str">
        <f>IF(W7="X","&gt;5","&lt; 60")</f>
        <v>&lt; 60</v>
      </c>
      <c r="I39" s="321"/>
      <c r="J39" s="322" t="s">
        <v>63</v>
      </c>
      <c r="K39" s="322"/>
      <c r="L39" s="322"/>
      <c r="M39" s="322"/>
      <c r="N39" s="322" t="s">
        <v>64</v>
      </c>
      <c r="O39" s="322"/>
      <c r="P39" s="322"/>
      <c r="Q39" s="322"/>
      <c r="R39" s="323"/>
      <c r="S39" s="21"/>
      <c r="T39" s="324" t="s">
        <v>65</v>
      </c>
      <c r="U39" s="325"/>
      <c r="V39" s="326"/>
      <c r="W39" s="326"/>
      <c r="X39" s="326"/>
      <c r="Y39" s="326"/>
      <c r="Z39" s="326"/>
      <c r="AA39" s="326"/>
      <c r="AB39" s="327"/>
      <c r="AE39" s="2"/>
      <c r="AF39" s="2"/>
      <c r="AG39" s="2"/>
      <c r="AH39" s="2"/>
      <c r="AI39" s="2"/>
      <c r="AJ39" s="2"/>
      <c r="AK39" s="2"/>
      <c r="AL39" s="2"/>
    </row>
    <row r="40" spans="1:38" ht="15" customHeight="1" thickBot="1" x14ac:dyDescent="0.3">
      <c r="A40" s="225"/>
      <c r="B40" s="19"/>
      <c r="C40" s="317"/>
      <c r="D40" s="318"/>
      <c r="E40" s="319"/>
      <c r="F40" s="19"/>
      <c r="G40" s="19"/>
      <c r="H40" s="328" t="str">
        <f>IF(W7="X","3-4","60-79")</f>
        <v>60-79</v>
      </c>
      <c r="I40" s="329"/>
      <c r="J40" s="322" t="s">
        <v>66</v>
      </c>
      <c r="K40" s="322"/>
      <c r="L40" s="322"/>
      <c r="M40" s="322"/>
      <c r="N40" s="322" t="s">
        <v>67</v>
      </c>
      <c r="O40" s="322"/>
      <c r="P40" s="322"/>
      <c r="Q40" s="322"/>
      <c r="R40" s="323"/>
      <c r="S40" s="21"/>
      <c r="T40" s="311" t="s">
        <v>68</v>
      </c>
      <c r="U40" s="312"/>
      <c r="V40" s="302"/>
      <c r="W40" s="302"/>
      <c r="X40" s="302"/>
      <c r="Y40" s="302"/>
      <c r="Z40" s="302"/>
      <c r="AA40" s="302"/>
      <c r="AB40" s="303"/>
      <c r="AE40" s="2"/>
      <c r="AF40" s="2"/>
      <c r="AG40" s="22"/>
      <c r="AH40" s="2"/>
      <c r="AI40" s="2"/>
      <c r="AJ40" s="2"/>
      <c r="AK40" s="2"/>
      <c r="AL40" s="2"/>
    </row>
    <row r="41" spans="1:38" s="25" customFormat="1" ht="15" customHeight="1" thickBot="1" x14ac:dyDescent="0.3">
      <c r="A41" s="225"/>
      <c r="B41" s="23"/>
      <c r="C41" s="304">
        <f>IF(W7="X",'Quick Assessment'!AC3,'Detailed Assessment'!BK20)</f>
        <v>0</v>
      </c>
      <c r="D41" s="305"/>
      <c r="E41" s="306"/>
      <c r="F41" s="24"/>
      <c r="G41" s="24"/>
      <c r="H41" s="307" t="str">
        <f>IF(W7="X","&lt;3","&gt; 80")</f>
        <v>&gt; 80</v>
      </c>
      <c r="I41" s="308"/>
      <c r="J41" s="309" t="s">
        <v>69</v>
      </c>
      <c r="K41" s="309"/>
      <c r="L41" s="309"/>
      <c r="M41" s="309"/>
      <c r="N41" s="309" t="s">
        <v>70</v>
      </c>
      <c r="O41" s="309"/>
      <c r="P41" s="309"/>
      <c r="Q41" s="309"/>
      <c r="R41" s="310"/>
      <c r="S41" s="24"/>
      <c r="T41" s="311" t="s">
        <v>71</v>
      </c>
      <c r="U41" s="312"/>
      <c r="V41" s="313"/>
      <c r="W41" s="302"/>
      <c r="X41" s="302"/>
      <c r="Y41" s="302"/>
      <c r="Z41" s="302"/>
      <c r="AA41" s="302"/>
      <c r="AB41" s="303"/>
      <c r="AE41" s="22"/>
      <c r="AF41" s="22"/>
      <c r="AH41" s="22"/>
      <c r="AI41" s="22"/>
      <c r="AJ41" s="22"/>
      <c r="AK41" s="22"/>
      <c r="AL41" s="22"/>
    </row>
    <row r="42" spans="1:38" ht="15" customHeight="1" thickBot="1" x14ac:dyDescent="0.3">
      <c r="A42" s="208"/>
      <c r="B42" s="26"/>
      <c r="C42" s="27"/>
      <c r="D42" s="27"/>
      <c r="E42" s="27"/>
      <c r="F42" s="27"/>
      <c r="G42" s="27"/>
      <c r="H42" s="27"/>
      <c r="I42" s="27"/>
      <c r="J42" s="27"/>
      <c r="K42" s="27"/>
      <c r="L42" s="27"/>
      <c r="M42" s="27"/>
      <c r="N42" s="27"/>
      <c r="O42" s="27"/>
      <c r="P42" s="27"/>
      <c r="Q42" s="27"/>
      <c r="R42" s="27"/>
      <c r="S42" s="27"/>
      <c r="T42" s="330" t="s">
        <v>72</v>
      </c>
      <c r="U42" s="331"/>
      <c r="V42" s="332"/>
      <c r="W42" s="332"/>
      <c r="X42" s="332"/>
      <c r="Y42" s="332"/>
      <c r="Z42" s="332"/>
      <c r="AA42" s="332"/>
      <c r="AB42" s="333"/>
      <c r="AE42" s="2"/>
      <c r="AF42" s="2"/>
      <c r="AG42" s="2"/>
      <c r="AH42" s="2"/>
      <c r="AI42" s="2"/>
      <c r="AJ42" s="2"/>
      <c r="AK42" s="2"/>
      <c r="AL42" s="2"/>
    </row>
    <row r="43" spans="1:38" s="25" customFormat="1" ht="12" customHeight="1" thickBot="1" x14ac:dyDescent="0.3">
      <c r="A43" s="334" t="s">
        <v>73</v>
      </c>
      <c r="B43" s="155"/>
      <c r="C43" s="156"/>
      <c r="D43" s="155"/>
      <c r="E43" s="155"/>
      <c r="F43" s="155"/>
      <c r="G43" s="155"/>
      <c r="H43" s="157"/>
      <c r="I43" s="157"/>
      <c r="J43" s="157"/>
      <c r="K43" s="157"/>
      <c r="L43" s="155"/>
      <c r="M43" s="155"/>
      <c r="N43" s="157"/>
      <c r="O43" s="157"/>
      <c r="P43" s="157"/>
      <c r="Q43" s="157"/>
      <c r="R43" s="157"/>
      <c r="S43" s="155"/>
      <c r="T43" s="158"/>
      <c r="U43" s="158"/>
      <c r="V43" s="158"/>
      <c r="W43" s="158"/>
      <c r="X43" s="158"/>
      <c r="Y43" s="158"/>
      <c r="Z43" s="158"/>
      <c r="AA43" s="158"/>
      <c r="AB43" s="159"/>
    </row>
    <row r="44" spans="1:38" ht="12" customHeight="1" x14ac:dyDescent="0.25">
      <c r="A44" s="335"/>
      <c r="B44" s="226" t="s">
        <v>376</v>
      </c>
      <c r="C44" s="227"/>
      <c r="D44" s="337"/>
      <c r="E44" s="226" t="s">
        <v>377</v>
      </c>
      <c r="F44" s="227"/>
      <c r="G44" s="337"/>
      <c r="H44" s="226" t="s">
        <v>375</v>
      </c>
      <c r="I44" s="227"/>
      <c r="J44" s="337"/>
      <c r="K44" s="226" t="s">
        <v>374</v>
      </c>
      <c r="L44" s="227"/>
      <c r="M44" s="338"/>
      <c r="N44" s="226" t="s">
        <v>378</v>
      </c>
      <c r="O44" s="227"/>
      <c r="P44" s="337"/>
      <c r="Q44" s="226"/>
      <c r="R44" s="227"/>
      <c r="S44" s="337"/>
      <c r="T44" s="226"/>
      <c r="U44" s="227"/>
      <c r="V44" s="337"/>
      <c r="W44" s="226"/>
      <c r="X44" s="227"/>
      <c r="Y44" s="337"/>
      <c r="Z44" s="226"/>
      <c r="AA44" s="227"/>
      <c r="AB44" s="338"/>
    </row>
    <row r="45" spans="1:38" ht="12" customHeight="1" x14ac:dyDescent="0.25">
      <c r="A45" s="335"/>
      <c r="B45" s="340"/>
      <c r="C45" s="341"/>
      <c r="D45" s="342"/>
      <c r="E45" s="340"/>
      <c r="F45" s="341"/>
      <c r="G45" s="342"/>
      <c r="H45" s="340"/>
      <c r="I45" s="341"/>
      <c r="J45" s="342"/>
      <c r="K45" s="340"/>
      <c r="L45" s="341"/>
      <c r="M45" s="342"/>
      <c r="N45" s="340"/>
      <c r="O45" s="341"/>
      <c r="P45" s="342"/>
      <c r="Q45" s="340"/>
      <c r="R45" s="341"/>
      <c r="S45" s="342"/>
      <c r="T45" s="340"/>
      <c r="U45" s="341"/>
      <c r="V45" s="342"/>
      <c r="W45" s="340"/>
      <c r="X45" s="341"/>
      <c r="Y45" s="342"/>
      <c r="Z45" s="340"/>
      <c r="AA45" s="341"/>
      <c r="AB45" s="346"/>
    </row>
    <row r="46" spans="1:38" ht="12" customHeight="1" x14ac:dyDescent="0.25">
      <c r="A46" s="335"/>
      <c r="B46" s="340"/>
      <c r="C46" s="341"/>
      <c r="D46" s="342"/>
      <c r="E46" s="340"/>
      <c r="F46" s="341"/>
      <c r="G46" s="342"/>
      <c r="H46" s="340"/>
      <c r="I46" s="341"/>
      <c r="J46" s="342"/>
      <c r="K46" s="340"/>
      <c r="L46" s="341"/>
      <c r="M46" s="342"/>
      <c r="N46" s="340"/>
      <c r="O46" s="341"/>
      <c r="P46" s="342"/>
      <c r="Q46" s="340"/>
      <c r="R46" s="341"/>
      <c r="S46" s="342"/>
      <c r="T46" s="340"/>
      <c r="U46" s="341"/>
      <c r="V46" s="342"/>
      <c r="W46" s="340"/>
      <c r="X46" s="341"/>
      <c r="Y46" s="342"/>
      <c r="Z46" s="340"/>
      <c r="AA46" s="341"/>
      <c r="AB46" s="346"/>
    </row>
    <row r="47" spans="1:38" ht="12" customHeight="1" thickBot="1" x14ac:dyDescent="0.3">
      <c r="A47" s="335"/>
      <c r="B47" s="343"/>
      <c r="C47" s="344"/>
      <c r="D47" s="345"/>
      <c r="E47" s="343"/>
      <c r="F47" s="344"/>
      <c r="G47" s="345"/>
      <c r="H47" s="343"/>
      <c r="I47" s="344"/>
      <c r="J47" s="345"/>
      <c r="K47" s="343"/>
      <c r="L47" s="344"/>
      <c r="M47" s="345"/>
      <c r="N47" s="343"/>
      <c r="O47" s="344"/>
      <c r="P47" s="345"/>
      <c r="Q47" s="343"/>
      <c r="R47" s="344"/>
      <c r="S47" s="345"/>
      <c r="T47" s="343"/>
      <c r="U47" s="344"/>
      <c r="V47" s="345"/>
      <c r="W47" s="343"/>
      <c r="X47" s="344"/>
      <c r="Y47" s="345"/>
      <c r="Z47" s="343"/>
      <c r="AA47" s="344"/>
      <c r="AB47" s="347"/>
    </row>
    <row r="48" spans="1:38" ht="12" customHeight="1" thickBot="1" x14ac:dyDescent="0.3">
      <c r="A48" s="336"/>
      <c r="B48" s="348" t="s">
        <v>74</v>
      </c>
      <c r="C48" s="348"/>
      <c r="D48" s="348"/>
      <c r="E48" s="348" t="s">
        <v>74</v>
      </c>
      <c r="F48" s="348"/>
      <c r="G48" s="348"/>
      <c r="H48" s="348" t="s">
        <v>74</v>
      </c>
      <c r="I48" s="348"/>
      <c r="J48" s="348"/>
      <c r="K48" s="348" t="s">
        <v>74</v>
      </c>
      <c r="L48" s="348"/>
      <c r="M48" s="348"/>
      <c r="N48" s="348" t="s">
        <v>74</v>
      </c>
      <c r="O48" s="348"/>
      <c r="P48" s="348"/>
      <c r="Q48" s="348" t="s">
        <v>74</v>
      </c>
      <c r="R48" s="348"/>
      <c r="S48" s="348"/>
      <c r="T48" s="348" t="s">
        <v>74</v>
      </c>
      <c r="U48" s="348"/>
      <c r="V48" s="348"/>
      <c r="W48" s="348" t="s">
        <v>74</v>
      </c>
      <c r="X48" s="348"/>
      <c r="Y48" s="348"/>
      <c r="Z48" s="348" t="s">
        <v>74</v>
      </c>
      <c r="AA48" s="348"/>
      <c r="AB48" s="348"/>
    </row>
    <row r="49" spans="1:28" ht="12" customHeight="1" thickBot="1" x14ac:dyDescent="0.3">
      <c r="A49" s="160"/>
      <c r="B49" s="161"/>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3"/>
    </row>
    <row r="50" spans="1:28" ht="17.100000000000001" hidden="1" customHeight="1" x14ac:dyDescent="0.25">
      <c r="A50" s="368" t="s">
        <v>75</v>
      </c>
      <c r="B50" s="351" t="s">
        <v>76</v>
      </c>
      <c r="C50" s="352"/>
      <c r="D50" s="349"/>
      <c r="E50" s="351" t="s">
        <v>76</v>
      </c>
      <c r="F50" s="352"/>
      <c r="G50" s="349"/>
      <c r="H50" s="351" t="s">
        <v>76</v>
      </c>
      <c r="I50" s="352"/>
      <c r="J50" s="349"/>
      <c r="K50" s="351" t="s">
        <v>76</v>
      </c>
      <c r="L50" s="352"/>
      <c r="M50" s="349"/>
      <c r="N50" s="351" t="s">
        <v>76</v>
      </c>
      <c r="O50" s="352"/>
      <c r="P50" s="349"/>
      <c r="Q50" s="351" t="s">
        <v>76</v>
      </c>
      <c r="R50" s="352"/>
      <c r="S50" s="356"/>
      <c r="T50" s="351" t="s">
        <v>76</v>
      </c>
      <c r="U50" s="352"/>
      <c r="V50" s="349"/>
      <c r="W50" s="351" t="s">
        <v>76</v>
      </c>
      <c r="X50" s="352"/>
      <c r="Y50" s="349"/>
      <c r="Z50" s="351" t="s">
        <v>76</v>
      </c>
      <c r="AA50" s="352"/>
      <c r="AB50" s="349"/>
    </row>
    <row r="51" spans="1:28" ht="17.100000000000001" hidden="1" customHeight="1" thickBot="1" x14ac:dyDescent="0.3">
      <c r="A51" s="369"/>
      <c r="B51" s="353"/>
      <c r="C51" s="354"/>
      <c r="D51" s="350"/>
      <c r="E51" s="353"/>
      <c r="F51" s="354"/>
      <c r="G51" s="350"/>
      <c r="H51" s="353"/>
      <c r="I51" s="354"/>
      <c r="J51" s="350"/>
      <c r="K51" s="353"/>
      <c r="L51" s="354"/>
      <c r="M51" s="350"/>
      <c r="N51" s="353"/>
      <c r="O51" s="354"/>
      <c r="P51" s="350"/>
      <c r="Q51" s="353"/>
      <c r="R51" s="354"/>
      <c r="S51" s="357"/>
      <c r="T51" s="353"/>
      <c r="U51" s="354"/>
      <c r="V51" s="350"/>
      <c r="W51" s="353"/>
      <c r="X51" s="354"/>
      <c r="Y51" s="350"/>
      <c r="Z51" s="353"/>
      <c r="AA51" s="354"/>
      <c r="AB51" s="350"/>
    </row>
    <row r="52" spans="1:28" ht="17.100000000000001" hidden="1" customHeight="1" x14ac:dyDescent="0.25">
      <c r="A52" s="369"/>
      <c r="B52" s="351" t="s">
        <v>77</v>
      </c>
      <c r="C52" s="352"/>
      <c r="D52" s="355"/>
      <c r="E52" s="351" t="s">
        <v>77</v>
      </c>
      <c r="F52" s="352"/>
      <c r="G52" s="355"/>
      <c r="H52" s="351" t="s">
        <v>77</v>
      </c>
      <c r="I52" s="352"/>
      <c r="J52" s="355"/>
      <c r="K52" s="351" t="s">
        <v>77</v>
      </c>
      <c r="L52" s="352"/>
      <c r="M52" s="355"/>
      <c r="N52" s="351" t="s">
        <v>77</v>
      </c>
      <c r="O52" s="352"/>
      <c r="P52" s="355"/>
      <c r="Q52" s="351" t="s">
        <v>77</v>
      </c>
      <c r="R52" s="352"/>
      <c r="S52" s="358"/>
      <c r="T52" s="351" t="s">
        <v>77</v>
      </c>
      <c r="U52" s="352"/>
      <c r="V52" s="355"/>
      <c r="W52" s="351" t="s">
        <v>77</v>
      </c>
      <c r="X52" s="352"/>
      <c r="Y52" s="355"/>
      <c r="Z52" s="351" t="s">
        <v>77</v>
      </c>
      <c r="AA52" s="352"/>
      <c r="AB52" s="355"/>
    </row>
    <row r="53" spans="1:28" ht="17.100000000000001" hidden="1" customHeight="1" thickBot="1" x14ac:dyDescent="0.3">
      <c r="A53" s="369"/>
      <c r="B53" s="353"/>
      <c r="C53" s="354"/>
      <c r="D53" s="350"/>
      <c r="E53" s="353"/>
      <c r="F53" s="354"/>
      <c r="G53" s="350"/>
      <c r="H53" s="353"/>
      <c r="I53" s="354"/>
      <c r="J53" s="350"/>
      <c r="K53" s="353"/>
      <c r="L53" s="354"/>
      <c r="M53" s="350"/>
      <c r="N53" s="353"/>
      <c r="O53" s="354"/>
      <c r="P53" s="350"/>
      <c r="Q53" s="353"/>
      <c r="R53" s="354"/>
      <c r="S53" s="357"/>
      <c r="T53" s="353"/>
      <c r="U53" s="354"/>
      <c r="V53" s="350"/>
      <c r="W53" s="353"/>
      <c r="X53" s="354"/>
      <c r="Y53" s="350"/>
      <c r="Z53" s="353"/>
      <c r="AA53" s="354"/>
      <c r="AB53" s="350"/>
    </row>
    <row r="54" spans="1:28" ht="17.100000000000001" hidden="1" customHeight="1" x14ac:dyDescent="0.25">
      <c r="A54" s="369"/>
      <c r="B54" s="351" t="s">
        <v>78</v>
      </c>
      <c r="C54" s="352"/>
      <c r="D54" s="355"/>
      <c r="E54" s="351" t="s">
        <v>78</v>
      </c>
      <c r="F54" s="352"/>
      <c r="G54" s="349"/>
      <c r="H54" s="351" t="s">
        <v>78</v>
      </c>
      <c r="I54" s="352"/>
      <c r="J54" s="349"/>
      <c r="K54" s="351" t="s">
        <v>78</v>
      </c>
      <c r="L54" s="352"/>
      <c r="M54" s="349"/>
      <c r="N54" s="351" t="s">
        <v>78</v>
      </c>
      <c r="O54" s="352"/>
      <c r="P54" s="349"/>
      <c r="Q54" s="351" t="s">
        <v>78</v>
      </c>
      <c r="R54" s="352"/>
      <c r="S54" s="356"/>
      <c r="T54" s="351" t="s">
        <v>78</v>
      </c>
      <c r="U54" s="352"/>
      <c r="V54" s="349"/>
      <c r="W54" s="351" t="s">
        <v>78</v>
      </c>
      <c r="X54" s="352"/>
      <c r="Y54" s="349"/>
      <c r="Z54" s="351" t="s">
        <v>78</v>
      </c>
      <c r="AA54" s="352"/>
      <c r="AB54" s="349"/>
    </row>
    <row r="55" spans="1:28" ht="17.100000000000001" hidden="1" customHeight="1" thickBot="1" x14ac:dyDescent="0.3">
      <c r="A55" s="370"/>
      <c r="B55" s="353"/>
      <c r="C55" s="354"/>
      <c r="D55" s="350"/>
      <c r="E55" s="353"/>
      <c r="F55" s="354"/>
      <c r="G55" s="350"/>
      <c r="H55" s="353"/>
      <c r="I55" s="354"/>
      <c r="J55" s="350"/>
      <c r="K55" s="353"/>
      <c r="L55" s="354"/>
      <c r="M55" s="350"/>
      <c r="N55" s="353"/>
      <c r="O55" s="354"/>
      <c r="P55" s="350"/>
      <c r="Q55" s="353"/>
      <c r="R55" s="354"/>
      <c r="S55" s="357"/>
      <c r="T55" s="353"/>
      <c r="U55" s="354"/>
      <c r="V55" s="350"/>
      <c r="W55" s="353"/>
      <c r="X55" s="354"/>
      <c r="Y55" s="350"/>
      <c r="Z55" s="353"/>
      <c r="AA55" s="354"/>
      <c r="AB55" s="350"/>
    </row>
    <row r="56" spans="1:28" ht="16.5" hidden="1" customHeight="1" thickBot="1" x14ac:dyDescent="0.3">
      <c r="A56" s="359" t="s">
        <v>79</v>
      </c>
      <c r="B56" s="28"/>
      <c r="C56" s="29"/>
      <c r="D56" s="30"/>
      <c r="E56" s="30"/>
      <c r="F56" s="30"/>
      <c r="G56" s="30"/>
      <c r="H56" s="30"/>
      <c r="I56" s="30"/>
      <c r="J56" s="30"/>
      <c r="K56" s="30"/>
      <c r="L56" s="30"/>
      <c r="M56" s="30"/>
      <c r="N56" s="30"/>
      <c r="O56" s="30"/>
      <c r="P56" s="30"/>
      <c r="Q56" s="30"/>
      <c r="R56" s="30"/>
      <c r="S56" s="30"/>
      <c r="T56" s="30"/>
      <c r="U56" s="30"/>
      <c r="V56" s="30"/>
      <c r="W56" s="30"/>
      <c r="X56" s="30"/>
      <c r="Y56" s="30"/>
      <c r="Z56" s="30"/>
      <c r="AA56" s="30"/>
      <c r="AB56" s="31"/>
    </row>
    <row r="57" spans="1:28" ht="13.5" hidden="1" thickBot="1" x14ac:dyDescent="0.3">
      <c r="A57" s="360"/>
      <c r="B57" s="32"/>
      <c r="C57" s="33"/>
      <c r="D57" s="33"/>
      <c r="E57" s="33"/>
      <c r="F57" s="33"/>
      <c r="G57" s="33"/>
      <c r="H57" s="33"/>
      <c r="I57" s="33"/>
      <c r="J57" s="33"/>
      <c r="K57" s="33"/>
      <c r="L57" s="33"/>
      <c r="M57" s="33"/>
      <c r="N57" s="33"/>
      <c r="O57" s="33"/>
      <c r="P57" s="33"/>
      <c r="Q57" s="33"/>
      <c r="R57" s="33"/>
      <c r="S57" s="33"/>
      <c r="T57" s="33"/>
      <c r="U57" s="33"/>
      <c r="V57" s="34" t="s">
        <v>80</v>
      </c>
      <c r="W57" s="35"/>
      <c r="X57" s="36"/>
      <c r="Y57" s="35"/>
      <c r="Z57" s="35"/>
      <c r="AA57" s="35"/>
      <c r="AB57" s="37"/>
    </row>
    <row r="58" spans="1:28" hidden="1" x14ac:dyDescent="0.25">
      <c r="A58" s="360"/>
      <c r="B58" s="38"/>
      <c r="C58" s="2"/>
      <c r="D58" s="2"/>
      <c r="E58" s="2"/>
      <c r="F58" s="2"/>
      <c r="G58" s="2"/>
      <c r="H58" s="2"/>
      <c r="I58" s="2"/>
      <c r="J58" s="2"/>
      <c r="K58" s="2"/>
      <c r="L58" s="2"/>
      <c r="M58" s="2"/>
      <c r="N58" s="2"/>
      <c r="O58" s="2"/>
      <c r="P58" s="2"/>
      <c r="Q58" s="2"/>
      <c r="R58" s="2"/>
      <c r="S58" s="2"/>
      <c r="T58" s="2"/>
      <c r="U58" s="2"/>
      <c r="V58" s="362"/>
      <c r="W58" s="363"/>
      <c r="X58" s="363"/>
      <c r="Y58" s="363"/>
      <c r="Z58" s="363"/>
      <c r="AA58" s="363"/>
      <c r="AB58" s="364"/>
    </row>
    <row r="59" spans="1:28" hidden="1" x14ac:dyDescent="0.25">
      <c r="A59" s="360"/>
      <c r="B59" s="38"/>
      <c r="C59" s="2"/>
      <c r="D59" s="2"/>
      <c r="E59" s="2"/>
      <c r="F59" s="2"/>
      <c r="G59" s="2"/>
      <c r="H59" s="2"/>
      <c r="I59" s="2"/>
      <c r="J59" s="2"/>
      <c r="K59" s="2"/>
      <c r="L59" s="2"/>
      <c r="M59" s="2"/>
      <c r="N59" s="2"/>
      <c r="O59" s="2"/>
      <c r="P59" s="2"/>
      <c r="Q59" s="2"/>
      <c r="R59" s="2"/>
      <c r="S59" s="2"/>
      <c r="T59" s="2"/>
      <c r="U59" s="2"/>
      <c r="V59" s="365"/>
      <c r="W59" s="366"/>
      <c r="X59" s="366"/>
      <c r="Y59" s="366"/>
      <c r="Z59" s="366"/>
      <c r="AA59" s="366"/>
      <c r="AB59" s="367"/>
    </row>
    <row r="60" spans="1:28" hidden="1" x14ac:dyDescent="0.25">
      <c r="A60" s="360"/>
      <c r="B60" s="38"/>
      <c r="C60" s="2"/>
      <c r="D60" s="2"/>
      <c r="E60" s="2"/>
      <c r="F60" s="2"/>
      <c r="G60" s="2"/>
      <c r="H60" s="2"/>
      <c r="I60" s="2"/>
      <c r="J60" s="2"/>
      <c r="K60" s="2"/>
      <c r="L60" s="2"/>
      <c r="M60" s="2"/>
      <c r="N60" s="2"/>
      <c r="O60" s="2"/>
      <c r="P60" s="2"/>
      <c r="Q60" s="2"/>
      <c r="R60" s="2"/>
      <c r="S60" s="2"/>
      <c r="T60" s="2"/>
      <c r="U60" s="2"/>
      <c r="V60" s="365"/>
      <c r="W60" s="366"/>
      <c r="X60" s="366"/>
      <c r="Y60" s="366"/>
      <c r="Z60" s="366"/>
      <c r="AA60" s="366"/>
      <c r="AB60" s="367"/>
    </row>
    <row r="61" spans="1:28" hidden="1" x14ac:dyDescent="0.25">
      <c r="A61" s="360"/>
      <c r="B61" s="38"/>
      <c r="C61" s="2"/>
      <c r="D61" s="2"/>
      <c r="E61" s="2"/>
      <c r="F61" s="2"/>
      <c r="G61" s="2"/>
      <c r="H61" s="2"/>
      <c r="I61" s="2"/>
      <c r="J61" s="2"/>
      <c r="K61" s="2"/>
      <c r="L61" s="2"/>
      <c r="M61" s="2"/>
      <c r="N61" s="2"/>
      <c r="O61" s="2"/>
      <c r="P61" s="2"/>
      <c r="Q61" s="2"/>
      <c r="R61" s="2"/>
      <c r="S61" s="2"/>
      <c r="T61" s="2"/>
      <c r="U61" s="2"/>
      <c r="V61" s="365"/>
      <c r="W61" s="366"/>
      <c r="X61" s="366"/>
      <c r="Y61" s="366"/>
      <c r="Z61" s="366"/>
      <c r="AA61" s="366"/>
      <c r="AB61" s="367"/>
    </row>
    <row r="62" spans="1:28" hidden="1" x14ac:dyDescent="0.25">
      <c r="A62" s="360"/>
      <c r="B62" s="38"/>
      <c r="C62" s="2"/>
      <c r="D62" s="2"/>
      <c r="E62" s="2"/>
      <c r="F62" s="2"/>
      <c r="G62" s="2"/>
      <c r="H62" s="2"/>
      <c r="I62" s="2"/>
      <c r="J62" s="2"/>
      <c r="K62" s="2"/>
      <c r="L62" s="2"/>
      <c r="M62" s="2"/>
      <c r="N62" s="2"/>
      <c r="O62" s="2"/>
      <c r="P62" s="2"/>
      <c r="Q62" s="2"/>
      <c r="R62" s="2"/>
      <c r="S62" s="2"/>
      <c r="T62" s="2"/>
      <c r="U62" s="2"/>
      <c r="V62" s="365"/>
      <c r="W62" s="366"/>
      <c r="X62" s="366"/>
      <c r="Y62" s="366"/>
      <c r="Z62" s="366"/>
      <c r="AA62" s="366"/>
      <c r="AB62" s="367"/>
    </row>
    <row r="63" spans="1:28" hidden="1" x14ac:dyDescent="0.25">
      <c r="A63" s="360"/>
      <c r="B63" s="38"/>
      <c r="C63" s="2"/>
      <c r="D63" s="2"/>
      <c r="E63" s="2"/>
      <c r="F63" s="2"/>
      <c r="G63" s="2"/>
      <c r="H63" s="2"/>
      <c r="I63" s="2"/>
      <c r="J63" s="2"/>
      <c r="K63" s="2"/>
      <c r="L63" s="2"/>
      <c r="M63" s="2"/>
      <c r="N63" s="2"/>
      <c r="O63" s="2"/>
      <c r="P63" s="2"/>
      <c r="Q63" s="2"/>
      <c r="R63" s="2"/>
      <c r="S63" s="2"/>
      <c r="T63" s="2"/>
      <c r="U63" s="2"/>
      <c r="V63" s="365"/>
      <c r="W63" s="366"/>
      <c r="X63" s="366"/>
      <c r="Y63" s="366"/>
      <c r="Z63" s="366"/>
      <c r="AA63" s="366"/>
      <c r="AB63" s="367"/>
    </row>
    <row r="64" spans="1:28" hidden="1" x14ac:dyDescent="0.25">
      <c r="A64" s="360"/>
      <c r="B64" s="38"/>
      <c r="C64" s="2"/>
      <c r="D64" s="2"/>
      <c r="E64" s="2"/>
      <c r="F64" s="2"/>
      <c r="G64" s="2"/>
      <c r="H64" s="2"/>
      <c r="I64" s="2"/>
      <c r="J64" s="2"/>
      <c r="K64" s="2"/>
      <c r="L64" s="2"/>
      <c r="M64" s="2"/>
      <c r="N64" s="2"/>
      <c r="O64" s="2"/>
      <c r="P64" s="2"/>
      <c r="Q64" s="2"/>
      <c r="R64" s="2"/>
      <c r="S64" s="2"/>
      <c r="T64" s="2"/>
      <c r="U64" s="2"/>
      <c r="V64" s="365"/>
      <c r="W64" s="366"/>
      <c r="X64" s="366"/>
      <c r="Y64" s="366"/>
      <c r="Z64" s="366"/>
      <c r="AA64" s="366"/>
      <c r="AB64" s="367"/>
    </row>
    <row r="65" spans="1:28" hidden="1" x14ac:dyDescent="0.25">
      <c r="A65" s="360"/>
      <c r="B65" s="38"/>
      <c r="C65" s="2"/>
      <c r="D65" s="2"/>
      <c r="E65" s="2"/>
      <c r="F65" s="2"/>
      <c r="G65" s="2"/>
      <c r="H65" s="2"/>
      <c r="I65" s="2"/>
      <c r="J65" s="2"/>
      <c r="K65" s="2"/>
      <c r="L65" s="2"/>
      <c r="M65" s="2"/>
      <c r="N65" s="2"/>
      <c r="O65" s="2"/>
      <c r="P65" s="2"/>
      <c r="Q65" s="2"/>
      <c r="R65" s="2"/>
      <c r="S65" s="2"/>
      <c r="T65" s="2"/>
      <c r="U65" s="2"/>
      <c r="V65" s="365"/>
      <c r="W65" s="366"/>
      <c r="X65" s="366"/>
      <c r="Y65" s="366"/>
      <c r="Z65" s="366"/>
      <c r="AA65" s="366"/>
      <c r="AB65" s="367"/>
    </row>
    <row r="66" spans="1:28" hidden="1" x14ac:dyDescent="0.25">
      <c r="A66" s="360"/>
      <c r="B66" s="38"/>
      <c r="C66" s="2"/>
      <c r="D66" s="2"/>
      <c r="E66" s="2"/>
      <c r="F66" s="2"/>
      <c r="G66" s="2"/>
      <c r="H66" s="2"/>
      <c r="I66" s="2"/>
      <c r="J66" s="2"/>
      <c r="K66" s="2"/>
      <c r="L66" s="2"/>
      <c r="M66" s="2"/>
      <c r="N66" s="2"/>
      <c r="O66" s="2"/>
      <c r="P66" s="2"/>
      <c r="Q66" s="2"/>
      <c r="R66" s="2"/>
      <c r="S66" s="2"/>
      <c r="T66" s="2"/>
      <c r="U66" s="2"/>
      <c r="V66" s="365"/>
      <c r="W66" s="366"/>
      <c r="X66" s="366"/>
      <c r="Y66" s="366"/>
      <c r="Z66" s="366"/>
      <c r="AA66" s="366"/>
      <c r="AB66" s="367"/>
    </row>
    <row r="67" spans="1:28" hidden="1" x14ac:dyDescent="0.25">
      <c r="A67" s="360"/>
      <c r="B67" s="38"/>
      <c r="C67" s="2"/>
      <c r="D67" s="2"/>
      <c r="E67" s="2"/>
      <c r="F67" s="2"/>
      <c r="G67" s="2"/>
      <c r="H67" s="2"/>
      <c r="I67" s="2"/>
      <c r="J67" s="2"/>
      <c r="K67" s="2"/>
      <c r="L67" s="2"/>
      <c r="M67" s="2"/>
      <c r="N67" s="2"/>
      <c r="O67" s="2"/>
      <c r="P67" s="2"/>
      <c r="Q67" s="2"/>
      <c r="R67" s="2"/>
      <c r="S67" s="2"/>
      <c r="T67" s="2"/>
      <c r="U67" s="2"/>
      <c r="V67" s="365"/>
      <c r="W67" s="366"/>
      <c r="X67" s="366"/>
      <c r="Y67" s="366"/>
      <c r="Z67" s="366"/>
      <c r="AA67" s="366"/>
      <c r="AB67" s="367"/>
    </row>
    <row r="68" spans="1:28" hidden="1" x14ac:dyDescent="0.25">
      <c r="A68" s="360"/>
      <c r="B68" s="38"/>
      <c r="C68" s="2"/>
      <c r="D68" s="2"/>
      <c r="E68" s="2"/>
      <c r="F68" s="2"/>
      <c r="G68" s="2"/>
      <c r="H68" s="2"/>
      <c r="I68" s="2"/>
      <c r="J68" s="2"/>
      <c r="K68" s="2"/>
      <c r="L68" s="2"/>
      <c r="M68" s="2"/>
      <c r="N68" s="2"/>
      <c r="O68" s="2"/>
      <c r="P68" s="2"/>
      <c r="Q68" s="2"/>
      <c r="R68" s="2"/>
      <c r="S68" s="2"/>
      <c r="T68" s="2"/>
      <c r="U68" s="2"/>
      <c r="V68" s="365"/>
      <c r="W68" s="366"/>
      <c r="X68" s="366"/>
      <c r="Y68" s="366"/>
      <c r="Z68" s="366"/>
      <c r="AA68" s="366"/>
      <c r="AB68" s="367"/>
    </row>
    <row r="69" spans="1:28" hidden="1" x14ac:dyDescent="0.25">
      <c r="A69" s="360"/>
      <c r="B69" s="38"/>
      <c r="C69" s="2"/>
      <c r="D69" s="2"/>
      <c r="E69" s="2"/>
      <c r="F69" s="2"/>
      <c r="G69" s="2"/>
      <c r="H69" s="2"/>
      <c r="I69" s="2"/>
      <c r="J69" s="2"/>
      <c r="K69" s="2"/>
      <c r="L69" s="2"/>
      <c r="M69" s="2"/>
      <c r="N69" s="2"/>
      <c r="O69" s="2"/>
      <c r="P69" s="2"/>
      <c r="Q69" s="2"/>
      <c r="R69" s="2"/>
      <c r="S69" s="2"/>
      <c r="T69" s="2"/>
      <c r="U69" s="2"/>
      <c r="V69" s="365"/>
      <c r="W69" s="366"/>
      <c r="X69" s="366"/>
      <c r="Y69" s="366"/>
      <c r="Z69" s="366"/>
      <c r="AA69" s="366"/>
      <c r="AB69" s="367"/>
    </row>
    <row r="70" spans="1:28" hidden="1" x14ac:dyDescent="0.25">
      <c r="A70" s="360"/>
      <c r="B70" s="38"/>
      <c r="C70" s="2"/>
      <c r="D70" s="2"/>
      <c r="E70" s="2"/>
      <c r="F70" s="2"/>
      <c r="G70" s="2"/>
      <c r="H70" s="2"/>
      <c r="I70" s="2"/>
      <c r="J70" s="2"/>
      <c r="K70" s="2"/>
      <c r="L70" s="2"/>
      <c r="M70" s="2"/>
      <c r="N70" s="2"/>
      <c r="O70" s="2"/>
      <c r="P70" s="2"/>
      <c r="Q70" s="2"/>
      <c r="R70" s="2"/>
      <c r="S70" s="2"/>
      <c r="T70" s="2"/>
      <c r="U70" s="2"/>
      <c r="V70" s="365"/>
      <c r="W70" s="366"/>
      <c r="X70" s="366"/>
      <c r="Y70" s="366"/>
      <c r="Z70" s="366"/>
      <c r="AA70" s="366"/>
      <c r="AB70" s="367"/>
    </row>
    <row r="71" spans="1:28" hidden="1" x14ac:dyDescent="0.25">
      <c r="A71" s="360"/>
      <c r="B71" s="38"/>
      <c r="C71" s="2"/>
      <c r="D71" s="2"/>
      <c r="E71" s="2"/>
      <c r="F71" s="2"/>
      <c r="G71" s="2"/>
      <c r="H71" s="2"/>
      <c r="I71" s="2"/>
      <c r="J71" s="2"/>
      <c r="K71" s="2"/>
      <c r="L71" s="2"/>
      <c r="M71" s="2"/>
      <c r="N71" s="2"/>
      <c r="O71" s="2"/>
      <c r="P71" s="2"/>
      <c r="Q71" s="2"/>
      <c r="R71" s="2"/>
      <c r="S71" s="2"/>
      <c r="T71" s="2"/>
      <c r="U71" s="2"/>
      <c r="V71" s="365"/>
      <c r="W71" s="366"/>
      <c r="X71" s="366"/>
      <c r="Y71" s="366"/>
      <c r="Z71" s="366"/>
      <c r="AA71" s="366"/>
      <c r="AB71" s="367"/>
    </row>
    <row r="72" spans="1:28" hidden="1" x14ac:dyDescent="0.25">
      <c r="A72" s="360"/>
      <c r="B72" s="38"/>
      <c r="C72" s="2"/>
      <c r="D72" s="2"/>
      <c r="E72" s="2"/>
      <c r="F72" s="2"/>
      <c r="G72" s="2"/>
      <c r="H72" s="2"/>
      <c r="I72" s="2"/>
      <c r="J72" s="2"/>
      <c r="K72" s="2"/>
      <c r="L72" s="2"/>
      <c r="M72" s="2"/>
      <c r="N72" s="2"/>
      <c r="O72" s="2"/>
      <c r="P72" s="2"/>
      <c r="Q72" s="2"/>
      <c r="R72" s="2"/>
      <c r="S72" s="2"/>
      <c r="T72" s="2"/>
      <c r="U72" s="2"/>
      <c r="V72" s="365"/>
      <c r="W72" s="366"/>
      <c r="X72" s="366"/>
      <c r="Y72" s="366"/>
      <c r="Z72" s="366"/>
      <c r="AA72" s="366"/>
      <c r="AB72" s="367"/>
    </row>
    <row r="73" spans="1:28" hidden="1" x14ac:dyDescent="0.25">
      <c r="A73" s="360"/>
      <c r="B73" s="38"/>
      <c r="C73" s="2"/>
      <c r="D73" s="2"/>
      <c r="E73" s="2"/>
      <c r="F73" s="2"/>
      <c r="G73" s="2"/>
      <c r="H73" s="2"/>
      <c r="I73" s="2"/>
      <c r="J73" s="2"/>
      <c r="K73" s="2"/>
      <c r="L73" s="2"/>
      <c r="M73" s="2"/>
      <c r="N73" s="2"/>
      <c r="O73" s="2"/>
      <c r="P73" s="2"/>
      <c r="Q73" s="2"/>
      <c r="R73" s="2"/>
      <c r="S73" s="2"/>
      <c r="T73" s="2"/>
      <c r="U73" s="2"/>
      <c r="V73" s="365"/>
      <c r="W73" s="366"/>
      <c r="X73" s="366"/>
      <c r="Y73" s="366"/>
      <c r="Z73" s="366"/>
      <c r="AA73" s="366"/>
      <c r="AB73" s="367"/>
    </row>
    <row r="74" spans="1:28" hidden="1" x14ac:dyDescent="0.25">
      <c r="A74" s="360"/>
      <c r="B74" s="38"/>
      <c r="C74" s="2"/>
      <c r="D74" s="2"/>
      <c r="E74" s="2"/>
      <c r="F74" s="2"/>
      <c r="G74" s="2"/>
      <c r="H74" s="2"/>
      <c r="I74" s="2"/>
      <c r="J74" s="2"/>
      <c r="K74" s="2"/>
      <c r="L74" s="2"/>
      <c r="M74" s="2"/>
      <c r="N74" s="2"/>
      <c r="O74" s="2"/>
      <c r="P74" s="2"/>
      <c r="Q74" s="2"/>
      <c r="R74" s="2"/>
      <c r="S74" s="2"/>
      <c r="T74" s="2"/>
      <c r="U74" s="2"/>
      <c r="V74" s="365"/>
      <c r="W74" s="366"/>
      <c r="X74" s="366"/>
      <c r="Y74" s="366"/>
      <c r="Z74" s="366"/>
      <c r="AA74" s="366"/>
      <c r="AB74" s="367"/>
    </row>
    <row r="75" spans="1:28" hidden="1" x14ac:dyDescent="0.25">
      <c r="A75" s="360"/>
      <c r="B75" s="38"/>
      <c r="C75" s="2"/>
      <c r="D75" s="2"/>
      <c r="E75" s="2"/>
      <c r="F75" s="2"/>
      <c r="G75" s="2"/>
      <c r="H75" s="2"/>
      <c r="I75" s="2"/>
      <c r="J75" s="2"/>
      <c r="K75" s="2"/>
      <c r="L75" s="2"/>
      <c r="M75" s="2"/>
      <c r="N75" s="2"/>
      <c r="O75" s="2"/>
      <c r="P75" s="2"/>
      <c r="Q75" s="2"/>
      <c r="R75" s="2"/>
      <c r="S75" s="2"/>
      <c r="T75" s="2"/>
      <c r="U75" s="2"/>
      <c r="V75" s="365"/>
      <c r="W75" s="366"/>
      <c r="X75" s="366"/>
      <c r="Y75" s="366"/>
      <c r="Z75" s="366"/>
      <c r="AA75" s="366"/>
      <c r="AB75" s="367"/>
    </row>
    <row r="76" spans="1:28" hidden="1" x14ac:dyDescent="0.25">
      <c r="A76" s="360"/>
      <c r="B76" s="38"/>
      <c r="C76" s="2"/>
      <c r="D76" s="2"/>
      <c r="E76" s="2"/>
      <c r="F76" s="2"/>
      <c r="G76" s="2"/>
      <c r="H76" s="2"/>
      <c r="I76" s="2"/>
      <c r="J76" s="2"/>
      <c r="K76" s="2"/>
      <c r="L76" s="2"/>
      <c r="M76" s="2"/>
      <c r="N76" s="2"/>
      <c r="O76" s="2"/>
      <c r="P76" s="2"/>
      <c r="Q76" s="2"/>
      <c r="R76" s="2"/>
      <c r="S76" s="2"/>
      <c r="T76" s="2"/>
      <c r="U76" s="2"/>
      <c r="V76" s="365"/>
      <c r="W76" s="366"/>
      <c r="X76" s="366"/>
      <c r="Y76" s="366"/>
      <c r="Z76" s="366"/>
      <c r="AA76" s="366"/>
      <c r="AB76" s="367"/>
    </row>
    <row r="77" spans="1:28" ht="13.5" hidden="1" thickBot="1" x14ac:dyDescent="0.3">
      <c r="A77" s="361"/>
      <c r="B77" s="39"/>
      <c r="C77" s="40"/>
      <c r="D77" s="40"/>
      <c r="E77" s="40"/>
      <c r="F77" s="40"/>
      <c r="G77" s="40"/>
      <c r="H77" s="40"/>
      <c r="I77" s="40"/>
      <c r="J77" s="40"/>
      <c r="K77" s="40"/>
      <c r="L77" s="40"/>
      <c r="M77" s="40"/>
      <c r="N77" s="40"/>
      <c r="O77" s="40"/>
      <c r="P77" s="40"/>
      <c r="Q77" s="40"/>
      <c r="R77" s="40"/>
      <c r="S77" s="40"/>
      <c r="T77" s="40"/>
      <c r="U77" s="40"/>
      <c r="V77" s="371"/>
      <c r="W77" s="372"/>
      <c r="X77" s="372"/>
      <c r="Y77" s="372"/>
      <c r="Z77" s="372"/>
      <c r="AA77" s="372"/>
      <c r="AB77" s="373"/>
    </row>
    <row r="78" spans="1:28" s="2" customFormat="1" x14ac:dyDescent="0.25"/>
    <row r="79" spans="1:28" s="2" customFormat="1" x14ac:dyDescent="0.25"/>
    <row r="80" spans="1:28" x14ac:dyDescent="0.25">
      <c r="B80" s="2"/>
      <c r="C80" s="2"/>
      <c r="D80" s="2"/>
      <c r="E80" s="2"/>
      <c r="F80" s="2"/>
      <c r="G80" s="2"/>
      <c r="H80" s="2"/>
      <c r="I80" s="2"/>
      <c r="J80" s="2"/>
      <c r="K80" s="2"/>
      <c r="L80" s="2"/>
      <c r="M80" s="2"/>
      <c r="N80" s="2"/>
      <c r="O80" s="2"/>
      <c r="P80" s="2"/>
      <c r="Q80" s="2"/>
      <c r="R80" s="2"/>
      <c r="S80" s="2"/>
      <c r="T80" s="2"/>
      <c r="U80" s="2"/>
      <c r="V80" s="2"/>
      <c r="W80" s="2"/>
      <c r="X80" s="2"/>
      <c r="Y80" s="2"/>
      <c r="Z80" s="2"/>
      <c r="AA80" s="2"/>
      <c r="AB80" s="2"/>
    </row>
    <row r="81" spans="2:28" x14ac:dyDescent="0.25">
      <c r="B81" s="2"/>
      <c r="C81" s="2"/>
      <c r="D81" s="2"/>
      <c r="E81" s="2"/>
      <c r="F81" s="2"/>
      <c r="G81" s="2"/>
      <c r="H81" s="2"/>
      <c r="I81" s="2"/>
      <c r="J81" s="2"/>
      <c r="K81" s="2"/>
      <c r="L81" s="2"/>
      <c r="M81" s="2"/>
      <c r="N81" s="2"/>
      <c r="O81" s="2"/>
      <c r="P81" s="2"/>
      <c r="Q81" s="2"/>
      <c r="R81" s="2"/>
      <c r="S81" s="2"/>
      <c r="T81" s="2"/>
      <c r="U81" s="2"/>
      <c r="V81" s="2"/>
      <c r="W81" s="2"/>
      <c r="X81" s="2"/>
      <c r="Y81" s="2"/>
      <c r="Z81" s="2"/>
      <c r="AA81" s="2"/>
      <c r="AB81" s="2"/>
    </row>
    <row r="82" spans="2:28" x14ac:dyDescent="0.25">
      <c r="B82" s="2"/>
      <c r="C82" s="2"/>
      <c r="D82" s="2"/>
      <c r="E82" s="2"/>
      <c r="F82" s="2"/>
      <c r="G82" s="2"/>
      <c r="H82" s="2"/>
      <c r="I82" s="2"/>
      <c r="J82" s="2"/>
      <c r="K82" s="2"/>
      <c r="L82" s="2"/>
      <c r="M82" s="2"/>
      <c r="N82" s="2"/>
      <c r="O82" s="2"/>
      <c r="P82" s="2"/>
      <c r="Q82" s="2"/>
      <c r="R82" s="2"/>
      <c r="S82" s="2"/>
      <c r="T82" s="2"/>
      <c r="U82" s="2"/>
      <c r="V82" s="2"/>
      <c r="W82" s="2"/>
      <c r="X82" s="2"/>
      <c r="Y82" s="2"/>
      <c r="Z82" s="2"/>
      <c r="AA82" s="2"/>
      <c r="AB82" s="2"/>
    </row>
    <row r="83" spans="2:28" x14ac:dyDescent="0.25">
      <c r="B83" s="2"/>
      <c r="C83" s="2"/>
      <c r="D83" s="2"/>
      <c r="E83" s="2"/>
      <c r="F83" s="2"/>
      <c r="G83" s="2"/>
      <c r="H83" s="2"/>
      <c r="I83" s="2"/>
      <c r="J83" s="2"/>
      <c r="K83" s="2"/>
      <c r="L83" s="2"/>
      <c r="M83" s="2"/>
      <c r="N83" s="2"/>
      <c r="O83" s="2"/>
      <c r="P83" s="2"/>
      <c r="Q83" s="2"/>
      <c r="R83" s="2"/>
      <c r="S83" s="2"/>
      <c r="T83" s="2"/>
      <c r="U83" s="2"/>
      <c r="V83" s="2"/>
      <c r="W83" s="2"/>
      <c r="X83" s="2"/>
      <c r="Y83" s="2"/>
      <c r="Z83" s="2"/>
      <c r="AA83" s="2"/>
      <c r="AB83" s="2"/>
    </row>
  </sheetData>
  <sheetProtection selectLockedCells="1"/>
  <mergeCells count="227">
    <mergeCell ref="V74:AB74"/>
    <mergeCell ref="V75:AB75"/>
    <mergeCell ref="V76:AB76"/>
    <mergeCell ref="V77:AB77"/>
    <mergeCell ref="V68:AB68"/>
    <mergeCell ref="V69:AB69"/>
    <mergeCell ref="V70:AB70"/>
    <mergeCell ref="V71:AB71"/>
    <mergeCell ref="V72:AB72"/>
    <mergeCell ref="V73:AB73"/>
    <mergeCell ref="A56:A77"/>
    <mergeCell ref="V58:AB58"/>
    <mergeCell ref="V59:AB59"/>
    <mergeCell ref="V60:AB60"/>
    <mergeCell ref="V61:AB61"/>
    <mergeCell ref="M54:M55"/>
    <mergeCell ref="N54:O55"/>
    <mergeCell ref="P54:P55"/>
    <mergeCell ref="Q54:R55"/>
    <mergeCell ref="S54:S55"/>
    <mergeCell ref="T54:U55"/>
    <mergeCell ref="A50:A55"/>
    <mergeCell ref="E50:F51"/>
    <mergeCell ref="G50:G51"/>
    <mergeCell ref="H50:I51"/>
    <mergeCell ref="V62:AB62"/>
    <mergeCell ref="V63:AB63"/>
    <mergeCell ref="V64:AB64"/>
    <mergeCell ref="V65:AB65"/>
    <mergeCell ref="V66:AB66"/>
    <mergeCell ref="V67:AB67"/>
    <mergeCell ref="V54:V55"/>
    <mergeCell ref="W54:X55"/>
    <mergeCell ref="Y54:Y55"/>
    <mergeCell ref="AB52:AB53"/>
    <mergeCell ref="B54:C55"/>
    <mergeCell ref="D54:D55"/>
    <mergeCell ref="E54:F55"/>
    <mergeCell ref="G54:G55"/>
    <mergeCell ref="H54:I55"/>
    <mergeCell ref="J54:J55"/>
    <mergeCell ref="K54:L55"/>
    <mergeCell ref="P52:P53"/>
    <mergeCell ref="Q52:R53"/>
    <mergeCell ref="S52:S53"/>
    <mergeCell ref="T52:U53"/>
    <mergeCell ref="V52:V53"/>
    <mergeCell ref="W52:X53"/>
    <mergeCell ref="Z54:AA55"/>
    <mergeCell ref="AB54:AB55"/>
    <mergeCell ref="K50:L51"/>
    <mergeCell ref="M50:M51"/>
    <mergeCell ref="N50:O51"/>
    <mergeCell ref="P50:P51"/>
    <mergeCell ref="Q50:R51"/>
    <mergeCell ref="B50:C51"/>
    <mergeCell ref="D50:D51"/>
    <mergeCell ref="Y52:Y53"/>
    <mergeCell ref="Z52:AA53"/>
    <mergeCell ref="H48:J48"/>
    <mergeCell ref="K48:M48"/>
    <mergeCell ref="N48:P48"/>
    <mergeCell ref="Q48:S48"/>
    <mergeCell ref="T48:V48"/>
    <mergeCell ref="W48:Y48"/>
    <mergeCell ref="Z48:AB48"/>
    <mergeCell ref="AB50:AB51"/>
    <mergeCell ref="B52:C53"/>
    <mergeCell ref="D52:D53"/>
    <mergeCell ref="E52:F53"/>
    <mergeCell ref="G52:G53"/>
    <mergeCell ref="H52:I53"/>
    <mergeCell ref="J52:J53"/>
    <mergeCell ref="K52:L53"/>
    <mergeCell ref="M52:M53"/>
    <mergeCell ref="N52:O53"/>
    <mergeCell ref="S50:S51"/>
    <mergeCell ref="T50:U51"/>
    <mergeCell ref="V50:V51"/>
    <mergeCell ref="W50:X51"/>
    <mergeCell ref="Y50:Y51"/>
    <mergeCell ref="Z50:AA51"/>
    <mergeCell ref="J50:J51"/>
    <mergeCell ref="T42:U42"/>
    <mergeCell ref="V42:AB42"/>
    <mergeCell ref="A43:A48"/>
    <mergeCell ref="B44:D44"/>
    <mergeCell ref="E44:G44"/>
    <mergeCell ref="H44:J44"/>
    <mergeCell ref="K44:M44"/>
    <mergeCell ref="N44:P44"/>
    <mergeCell ref="Q44:S44"/>
    <mergeCell ref="T44:V44"/>
    <mergeCell ref="A26:A42"/>
    <mergeCell ref="W44:Y44"/>
    <mergeCell ref="Z44:AB44"/>
    <mergeCell ref="B45:D47"/>
    <mergeCell ref="E45:G47"/>
    <mergeCell ref="H45:J47"/>
    <mergeCell ref="K45:M47"/>
    <mergeCell ref="N45:P47"/>
    <mergeCell ref="Q45:S47"/>
    <mergeCell ref="T45:V47"/>
    <mergeCell ref="W45:Y47"/>
    <mergeCell ref="Z45:AB47"/>
    <mergeCell ref="B48:D48"/>
    <mergeCell ref="E48:G48"/>
    <mergeCell ref="V40:AB40"/>
    <mergeCell ref="C41:E41"/>
    <mergeCell ref="H41:I41"/>
    <mergeCell ref="J41:M41"/>
    <mergeCell ref="N41:R41"/>
    <mergeCell ref="T41:U41"/>
    <mergeCell ref="V41:AB41"/>
    <mergeCell ref="C39:E40"/>
    <mergeCell ref="H39:I39"/>
    <mergeCell ref="J39:M39"/>
    <mergeCell ref="N39:R39"/>
    <mergeCell ref="T39:U39"/>
    <mergeCell ref="V39:AB39"/>
    <mergeCell ref="H40:I40"/>
    <mergeCell ref="J40:M40"/>
    <mergeCell ref="N40:R40"/>
    <mergeCell ref="T40:U40"/>
    <mergeCell ref="U33:AB33"/>
    <mergeCell ref="U34:AB34"/>
    <mergeCell ref="U35:AB35"/>
    <mergeCell ref="T37:AB38"/>
    <mergeCell ref="C38:E38"/>
    <mergeCell ref="H38:M38"/>
    <mergeCell ref="N38:R38"/>
    <mergeCell ref="L24:Q24"/>
    <mergeCell ref="B25:AB25"/>
    <mergeCell ref="B26:S36"/>
    <mergeCell ref="T26:AB26"/>
    <mergeCell ref="T27:AB27"/>
    <mergeCell ref="U28:AB28"/>
    <mergeCell ref="U29:AB29"/>
    <mergeCell ref="U30:AB30"/>
    <mergeCell ref="T32:AB32"/>
    <mergeCell ref="S21:T21"/>
    <mergeCell ref="V21:X21"/>
    <mergeCell ref="Y21:Z21"/>
    <mergeCell ref="B22:AB22"/>
    <mergeCell ref="B23:H23"/>
    <mergeCell ref="P23:AA23"/>
    <mergeCell ref="B21:C21"/>
    <mergeCell ref="E21:G21"/>
    <mergeCell ref="H21:I21"/>
    <mergeCell ref="J21:L21"/>
    <mergeCell ref="N21:P21"/>
    <mergeCell ref="Q21:R21"/>
    <mergeCell ref="H18:K18"/>
    <mergeCell ref="L18:P18"/>
    <mergeCell ref="R18:W18"/>
    <mergeCell ref="X18:AB18"/>
    <mergeCell ref="B19:AB19"/>
    <mergeCell ref="B20:AB20"/>
    <mergeCell ref="R16:W16"/>
    <mergeCell ref="X16:AB16"/>
    <mergeCell ref="B17:D17"/>
    <mergeCell ref="H17:K17"/>
    <mergeCell ref="L17:P17"/>
    <mergeCell ref="R17:W17"/>
    <mergeCell ref="X17:AB17"/>
    <mergeCell ref="B12:C12"/>
    <mergeCell ref="F12:G12"/>
    <mergeCell ref="J12:K12"/>
    <mergeCell ref="N12:O12"/>
    <mergeCell ref="R12:W12"/>
    <mergeCell ref="X12:AB12"/>
    <mergeCell ref="B15:C15"/>
    <mergeCell ref="F15:G15"/>
    <mergeCell ref="J15:K15"/>
    <mergeCell ref="N15:O15"/>
    <mergeCell ref="R15:W15"/>
    <mergeCell ref="X15:AB15"/>
    <mergeCell ref="B14:C14"/>
    <mergeCell ref="F14:G14"/>
    <mergeCell ref="J14:K14"/>
    <mergeCell ref="N14:O14"/>
    <mergeCell ref="R14:W14"/>
    <mergeCell ref="X14:AB14"/>
    <mergeCell ref="A7:A25"/>
    <mergeCell ref="B7:H8"/>
    <mergeCell ref="J7:N7"/>
    <mergeCell ref="P7:V7"/>
    <mergeCell ref="X7:AB7"/>
    <mergeCell ref="J8:N8"/>
    <mergeCell ref="P8:V8"/>
    <mergeCell ref="X8:AB8"/>
    <mergeCell ref="B9:H9"/>
    <mergeCell ref="J9:K9"/>
    <mergeCell ref="M9:N9"/>
    <mergeCell ref="P9:R9"/>
    <mergeCell ref="T9:U9"/>
    <mergeCell ref="W9:AB9"/>
    <mergeCell ref="B13:C13"/>
    <mergeCell ref="F13:G13"/>
    <mergeCell ref="J13:K13"/>
    <mergeCell ref="N13:O13"/>
    <mergeCell ref="R13:W13"/>
    <mergeCell ref="X13:AB13"/>
    <mergeCell ref="B10:AB10"/>
    <mergeCell ref="B11:P11"/>
    <mergeCell ref="R11:W11"/>
    <mergeCell ref="X11:AB11"/>
    <mergeCell ref="F3:N4"/>
    <mergeCell ref="O3:S3"/>
    <mergeCell ref="T3:AB3"/>
    <mergeCell ref="O4:S4"/>
    <mergeCell ref="T4:AB4"/>
    <mergeCell ref="A1:H1"/>
    <mergeCell ref="I1:T1"/>
    <mergeCell ref="U1:W1"/>
    <mergeCell ref="X1:AB1"/>
    <mergeCell ref="A2:A6"/>
    <mergeCell ref="B2:E2"/>
    <mergeCell ref="F2:N2"/>
    <mergeCell ref="O2:S2"/>
    <mergeCell ref="T2:AB2"/>
    <mergeCell ref="B3:E4"/>
    <mergeCell ref="B5:E5"/>
    <mergeCell ref="F5:N5"/>
    <mergeCell ref="O5:S5"/>
    <mergeCell ref="T5:AB5"/>
    <mergeCell ref="B6:AB6"/>
  </mergeCells>
  <conditionalFormatting sqref="C39:E40">
    <cfRule type="cellIs" dxfId="10" priority="2" operator="between">
      <formula>"1"</formula>
      <formula>"2"</formula>
    </cfRule>
    <cfRule type="cellIs" dxfId="9" priority="3" operator="between">
      <formula>"6"</formula>
      <formula>"7"</formula>
    </cfRule>
    <cfRule type="cellIs" dxfId="8" priority="4" operator="between">
      <formula>"3"</formula>
      <formula>"5"</formula>
    </cfRule>
  </conditionalFormatting>
  <conditionalFormatting sqref="U24">
    <cfRule type="containsText" dxfId="7" priority="1" operator="containsText" text="X">
      <formula>NOT(ISERROR(SEARCH("X",U24)))</formula>
    </cfRule>
  </conditionalFormatting>
  <dataValidations count="1">
    <dataValidation type="list" allowBlank="1" showInputMessage="1" showErrorMessage="1" sqref="U24 S24" xr:uid="{00000000-0002-0000-0000-000000000000}">
      <formula1>#REF!</formula1>
    </dataValidation>
  </dataValidations>
  <pageMargins left="0.7" right="0.7" top="0.75" bottom="0.75" header="0.3" footer="0.3"/>
  <pageSetup scale="75" orientation="portrait" r:id="rId1"/>
  <headerFooter>
    <oddFooter>&amp;L&amp;8 FM-PUR-009-Supplier Risk Assessment - For Record Use Only
Page &amp;P of &amp;N&amp;R&amp;8 Rev #: B
Rev. Date: 12/09/2025</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137"/>
  <sheetViews>
    <sheetView topLeftCell="G2" zoomScale="120" zoomScaleNormal="120" zoomScaleSheetLayoutView="50" workbookViewId="0">
      <selection activeCell="J10" sqref="J10"/>
    </sheetView>
  </sheetViews>
  <sheetFormatPr defaultColWidth="9.140625" defaultRowHeight="12.75" x14ac:dyDescent="0.25"/>
  <cols>
    <col min="1" max="1" width="5.28515625" style="41" customWidth="1"/>
    <col min="2" max="5" width="10.7109375" style="41" customWidth="1"/>
    <col min="6" max="9" width="45.7109375" style="41" customWidth="1"/>
    <col min="10" max="11" width="10.7109375" style="41" customWidth="1"/>
    <col min="12" max="12" width="27.42578125" style="41" customWidth="1"/>
    <col min="13" max="15" width="9.140625" style="41"/>
    <col min="16" max="24" width="9.7109375" style="41" customWidth="1"/>
    <col min="25" max="25" width="17" style="41" customWidth="1"/>
    <col min="26" max="26" width="9.7109375" style="41" customWidth="1"/>
    <col min="27" max="50" width="9.140625" style="41"/>
    <col min="51" max="53" width="9.140625" style="42"/>
    <col min="54" max="54" width="43" style="42" bestFit="1" customWidth="1"/>
    <col min="55" max="55" width="9.140625" style="42"/>
    <col min="56" max="56" width="11.140625" style="42" bestFit="1" customWidth="1"/>
    <col min="57" max="57" width="12" style="42" bestFit="1" customWidth="1"/>
    <col min="58" max="58" width="11.140625" style="42" bestFit="1" customWidth="1"/>
    <col min="59" max="59" width="12" style="42" bestFit="1" customWidth="1"/>
    <col min="60" max="60" width="12.42578125" style="42" bestFit="1" customWidth="1"/>
    <col min="61" max="61" width="10" style="42" bestFit="1" customWidth="1"/>
    <col min="62" max="62" width="12.140625" style="42" bestFit="1" customWidth="1"/>
    <col min="63" max="63" width="11.140625" style="42" bestFit="1" customWidth="1"/>
    <col min="64" max="64" width="16" style="42" bestFit="1" customWidth="1"/>
    <col min="65" max="65" width="11.140625" style="42" bestFit="1" customWidth="1"/>
    <col min="66" max="68" width="9.140625" style="42"/>
    <col min="69" max="16384" width="9.140625" style="41"/>
  </cols>
  <sheetData>
    <row r="1" spans="1:68" ht="51" customHeight="1" thickBot="1" x14ac:dyDescent="0.3">
      <c r="A1" s="410" t="s">
        <v>81</v>
      </c>
      <c r="B1" s="411"/>
      <c r="C1" s="411"/>
      <c r="D1" s="411"/>
      <c r="E1" s="411"/>
      <c r="F1" s="412" t="s">
        <v>381</v>
      </c>
      <c r="G1" s="413"/>
      <c r="H1" s="413"/>
      <c r="I1" s="413"/>
      <c r="J1" s="413"/>
      <c r="K1" s="413"/>
      <c r="L1" s="414"/>
      <c r="AW1" s="42"/>
      <c r="AX1" s="42"/>
      <c r="AY1" s="101"/>
      <c r="AZ1" s="101"/>
      <c r="BA1" s="415" t="s">
        <v>82</v>
      </c>
      <c r="BB1" s="415"/>
      <c r="BC1" s="102">
        <f>SUM(BD1:BM1)</f>
        <v>1.0000000000000002</v>
      </c>
      <c r="BD1" s="102">
        <v>0.1</v>
      </c>
      <c r="BE1" s="102">
        <v>0.15</v>
      </c>
      <c r="BF1" s="102">
        <v>0.2</v>
      </c>
      <c r="BG1" s="102">
        <v>0.1</v>
      </c>
      <c r="BH1" s="102">
        <v>0.05</v>
      </c>
      <c r="BI1" s="102">
        <v>0.1</v>
      </c>
      <c r="BJ1" s="103">
        <v>0.05</v>
      </c>
      <c r="BK1" s="103">
        <v>0.1</v>
      </c>
      <c r="BL1" s="103">
        <v>0.05</v>
      </c>
      <c r="BM1" s="103">
        <v>0.1</v>
      </c>
      <c r="BN1" s="101"/>
      <c r="BO1" s="101"/>
      <c r="BP1" s="101"/>
    </row>
    <row r="2" spans="1:68" ht="15" customHeight="1" x14ac:dyDescent="0.25">
      <c r="A2" s="416" t="s">
        <v>83</v>
      </c>
      <c r="B2" s="417"/>
      <c r="C2" s="417"/>
      <c r="D2" s="417"/>
      <c r="E2" s="417"/>
      <c r="F2" s="420" t="s">
        <v>84</v>
      </c>
      <c r="G2" s="421"/>
      <c r="H2" s="421"/>
      <c r="I2" s="422"/>
      <c r="J2" s="388">
        <f>COUNTIF(K5:K10,"MOD")</f>
        <v>0</v>
      </c>
      <c r="K2" s="43"/>
      <c r="L2" s="44"/>
      <c r="AW2" s="42"/>
      <c r="AX2" s="42"/>
      <c r="AY2" s="101"/>
      <c r="AZ2" s="101"/>
      <c r="BA2" s="375" t="s">
        <v>85</v>
      </c>
      <c r="BB2" s="375"/>
      <c r="BC2" s="104" t="s">
        <v>86</v>
      </c>
      <c r="BD2" s="105" t="s">
        <v>87</v>
      </c>
      <c r="BE2" s="105" t="s">
        <v>88</v>
      </c>
      <c r="BF2" s="105" t="s">
        <v>89</v>
      </c>
      <c r="BG2" s="104" t="s">
        <v>90</v>
      </c>
      <c r="BH2" s="104" t="s">
        <v>91</v>
      </c>
      <c r="BI2" s="104" t="s">
        <v>92</v>
      </c>
      <c r="BJ2" s="104" t="s">
        <v>93</v>
      </c>
      <c r="BK2" s="104" t="s">
        <v>94</v>
      </c>
      <c r="BL2" s="106" t="s">
        <v>95</v>
      </c>
      <c r="BM2" s="104" t="s">
        <v>96</v>
      </c>
      <c r="BN2" s="101"/>
      <c r="BO2" s="101"/>
      <c r="BP2" s="101"/>
    </row>
    <row r="3" spans="1:68" ht="15.75" customHeight="1" x14ac:dyDescent="0.25">
      <c r="A3" s="418"/>
      <c r="B3" s="419"/>
      <c r="C3" s="419"/>
      <c r="D3" s="419"/>
      <c r="E3" s="419"/>
      <c r="F3" s="385"/>
      <c r="G3" s="386"/>
      <c r="H3" s="386"/>
      <c r="I3" s="387"/>
      <c r="J3" s="389"/>
      <c r="K3" s="45"/>
      <c r="L3" s="46"/>
      <c r="AW3" s="42"/>
      <c r="AX3" s="42"/>
      <c r="AY3" s="101"/>
      <c r="AZ3" s="101"/>
      <c r="BA3" s="375"/>
      <c r="BB3" s="375"/>
      <c r="BC3" s="189">
        <f>BK20</f>
        <v>0</v>
      </c>
      <c r="BD3" s="107">
        <f>SUM(J5:J10)/18*100</f>
        <v>0</v>
      </c>
      <c r="BE3" s="107">
        <f>SUM(J15:J25)/30*100</f>
        <v>0</v>
      </c>
      <c r="BF3" s="107">
        <f>SUM(J30:J33)/12*100</f>
        <v>0</v>
      </c>
      <c r="BG3" s="107">
        <f>SUM(J38:J49)/36*100</f>
        <v>0</v>
      </c>
      <c r="BH3" s="107">
        <f>SUM(J54:J57)/12*100</f>
        <v>0</v>
      </c>
      <c r="BI3" s="107">
        <f>SUM(J62:J64)/9*100</f>
        <v>0</v>
      </c>
      <c r="BJ3" s="107">
        <f>SUM(J68:J72)/12*100</f>
        <v>0</v>
      </c>
      <c r="BK3" s="107">
        <f>SUM(J77:J80)/12*100</f>
        <v>0</v>
      </c>
      <c r="BL3" s="107">
        <f>SUM(J85:J86)/6*100</f>
        <v>0</v>
      </c>
      <c r="BM3" s="107">
        <f>SUM(J90:J96)/15*100</f>
        <v>0</v>
      </c>
      <c r="BN3" s="108">
        <f>SUM(BD3*0.1)+(BE3*0.15)+(BF3*0.2)+(BG3*0.1)+(BH3*0.05)+(BI3*0.1)+(BJ3*0.05)+(BK3*0.1)+(BL3*0.05)+(BM3*0.1)-BN10</f>
        <v>0</v>
      </c>
      <c r="BO3" s="101"/>
      <c r="BP3" s="101"/>
    </row>
    <row r="4" spans="1:68" ht="26.25" customHeight="1" x14ac:dyDescent="0.25">
      <c r="A4" s="47" t="s">
        <v>97</v>
      </c>
      <c r="B4" s="392" t="s">
        <v>98</v>
      </c>
      <c r="C4" s="392"/>
      <c r="D4" s="392"/>
      <c r="E4" s="393"/>
      <c r="F4" s="48">
        <v>0</v>
      </c>
      <c r="G4" s="49">
        <v>1</v>
      </c>
      <c r="H4" s="50">
        <v>2</v>
      </c>
      <c r="I4" s="51">
        <v>3</v>
      </c>
      <c r="J4" s="52" t="s">
        <v>99</v>
      </c>
      <c r="K4" s="53" t="s">
        <v>100</v>
      </c>
      <c r="L4" s="54" t="s">
        <v>101</v>
      </c>
      <c r="AW4" s="42"/>
      <c r="AX4" s="42"/>
      <c r="AY4" s="101"/>
      <c r="AZ4" s="101"/>
      <c r="BA4" s="375" t="s">
        <v>102</v>
      </c>
      <c r="BB4" s="375"/>
      <c r="BC4" s="107">
        <f>SUM(BD4:BM4)</f>
        <v>0</v>
      </c>
      <c r="BD4" s="104">
        <f>K11</f>
        <v>0</v>
      </c>
      <c r="BE4" s="104">
        <f>K26</f>
        <v>0</v>
      </c>
      <c r="BF4" s="104">
        <f>K34</f>
        <v>0</v>
      </c>
      <c r="BG4" s="104">
        <f>K50</f>
        <v>0</v>
      </c>
      <c r="BH4" s="104">
        <f>K58</f>
        <v>0</v>
      </c>
      <c r="BI4" s="104">
        <f>K65</f>
        <v>0</v>
      </c>
      <c r="BJ4" s="104">
        <f>K73</f>
        <v>0</v>
      </c>
      <c r="BK4" s="104">
        <f>K81</f>
        <v>0</v>
      </c>
      <c r="BL4" s="104">
        <f>K87</f>
        <v>0</v>
      </c>
      <c r="BM4" s="104">
        <f>K97</f>
        <v>0</v>
      </c>
      <c r="BN4" s="101"/>
      <c r="BO4" s="101"/>
      <c r="BP4" s="101"/>
    </row>
    <row r="5" spans="1:68" ht="42" customHeight="1" x14ac:dyDescent="0.25">
      <c r="A5" s="55">
        <v>1.1000000000000001</v>
      </c>
      <c r="B5" s="395" t="s">
        <v>105</v>
      </c>
      <c r="C5" s="396"/>
      <c r="D5" s="396"/>
      <c r="E5" s="397"/>
      <c r="F5" s="56" t="s">
        <v>106</v>
      </c>
      <c r="G5" s="57" t="s">
        <v>107</v>
      </c>
      <c r="H5" s="57" t="s">
        <v>108</v>
      </c>
      <c r="I5" s="58" t="s">
        <v>109</v>
      </c>
      <c r="J5" s="59"/>
      <c r="K5" s="60" t="str">
        <f t="shared" ref="K5:K10" si="0">IF(J5="","NEG",IF(J5="N/A","NEG",IF(J5=3,"NEG",IF(J5=2,"LOW",IF(J5=1,"MOD",IF(J5=0,"HIGH"))))))</f>
        <v>NEG</v>
      </c>
      <c r="L5" s="61"/>
      <c r="AW5" s="42"/>
      <c r="AX5" s="42"/>
      <c r="AY5" s="101"/>
      <c r="AZ5" s="101"/>
      <c r="BA5" s="424" t="s">
        <v>103</v>
      </c>
      <c r="BB5" s="424"/>
      <c r="BC5" s="109">
        <f>SUM(BD5:BM5)</f>
        <v>0</v>
      </c>
      <c r="BD5" s="109">
        <f>J2</f>
        <v>0</v>
      </c>
      <c r="BE5" s="109">
        <f>J12</f>
        <v>0</v>
      </c>
      <c r="BF5" s="109">
        <f>J27</f>
        <v>0</v>
      </c>
      <c r="BG5" s="109">
        <f>J35</f>
        <v>0</v>
      </c>
      <c r="BH5" s="109">
        <f>J51</f>
        <v>0</v>
      </c>
      <c r="BI5" s="109">
        <f>J59</f>
        <v>0</v>
      </c>
      <c r="BJ5" s="109">
        <f>J66</f>
        <v>0</v>
      </c>
      <c r="BK5" s="109">
        <f>J74</f>
        <v>0</v>
      </c>
      <c r="BL5" s="109">
        <f>J82</f>
        <v>0</v>
      </c>
      <c r="BM5" s="109">
        <f>J88</f>
        <v>0</v>
      </c>
      <c r="BN5" s="101"/>
      <c r="BO5" s="101"/>
      <c r="BP5" s="101"/>
    </row>
    <row r="6" spans="1:68" ht="48.75" customHeight="1" x14ac:dyDescent="0.25">
      <c r="A6" s="55">
        <v>1.2</v>
      </c>
      <c r="B6" s="395" t="s">
        <v>111</v>
      </c>
      <c r="C6" s="396"/>
      <c r="D6" s="396"/>
      <c r="E6" s="397"/>
      <c r="F6" s="56" t="s">
        <v>112</v>
      </c>
      <c r="G6" s="57" t="s">
        <v>113</v>
      </c>
      <c r="H6" s="57" t="s">
        <v>114</v>
      </c>
      <c r="I6" s="58" t="s">
        <v>115</v>
      </c>
      <c r="J6" s="59"/>
      <c r="K6" s="60" t="str">
        <f t="shared" si="0"/>
        <v>NEG</v>
      </c>
      <c r="L6" s="61"/>
      <c r="AW6" s="42"/>
      <c r="AX6" s="42"/>
      <c r="AY6" s="101"/>
      <c r="AZ6" s="101"/>
      <c r="BA6" s="425" t="s">
        <v>104</v>
      </c>
      <c r="BB6" s="426"/>
      <c r="BC6" s="110">
        <f>SUM(BD6:BM6)</f>
        <v>1</v>
      </c>
      <c r="BD6" s="111">
        <f>27/288</f>
        <v>9.375E-2</v>
      </c>
      <c r="BE6" s="111">
        <f>60/288</f>
        <v>0.20833333333333334</v>
      </c>
      <c r="BF6" s="111">
        <f>33/288</f>
        <v>0.11458333333333333</v>
      </c>
      <c r="BG6" s="111">
        <f>51/288</f>
        <v>0.17708333333333334</v>
      </c>
      <c r="BH6" s="112">
        <f>15/288</f>
        <v>5.2083333333333336E-2</v>
      </c>
      <c r="BI6" s="113">
        <f>27/288</f>
        <v>9.375E-2</v>
      </c>
      <c r="BJ6" s="111">
        <f>15/288</f>
        <v>5.2083333333333336E-2</v>
      </c>
      <c r="BK6" s="111">
        <f>18/288</f>
        <v>6.25E-2</v>
      </c>
      <c r="BL6" s="111">
        <f>9/288</f>
        <v>3.125E-2</v>
      </c>
      <c r="BM6" s="111">
        <f>33/288</f>
        <v>0.11458333333333333</v>
      </c>
      <c r="BN6" s="101"/>
      <c r="BO6" s="101"/>
      <c r="BP6" s="101"/>
    </row>
    <row r="7" spans="1:68" ht="46.5" customHeight="1" x14ac:dyDescent="0.25">
      <c r="A7" s="55">
        <v>1.3</v>
      </c>
      <c r="B7" s="395" t="s">
        <v>117</v>
      </c>
      <c r="C7" s="396"/>
      <c r="D7" s="396"/>
      <c r="E7" s="397"/>
      <c r="F7" s="56" t="s">
        <v>118</v>
      </c>
      <c r="G7" s="57" t="s">
        <v>119</v>
      </c>
      <c r="H7" s="57" t="s">
        <v>120</v>
      </c>
      <c r="I7" s="58" t="s">
        <v>121</v>
      </c>
      <c r="J7" s="59"/>
      <c r="K7" s="60" t="str">
        <f t="shared" si="0"/>
        <v>NEG</v>
      </c>
      <c r="L7" s="61"/>
      <c r="AB7"/>
      <c r="AC7"/>
      <c r="AD7"/>
      <c r="AE7"/>
      <c r="AF7"/>
      <c r="AG7"/>
      <c r="AW7" s="42"/>
      <c r="AX7" s="42"/>
      <c r="AY7" s="101"/>
      <c r="AZ7" s="101"/>
      <c r="BA7" s="114"/>
      <c r="BB7" s="114"/>
      <c r="BC7" s="423" t="s">
        <v>110</v>
      </c>
      <c r="BD7" s="423"/>
      <c r="BE7" s="423"/>
      <c r="BF7" s="423"/>
      <c r="BG7" s="423"/>
      <c r="BH7" s="423"/>
      <c r="BI7" s="423"/>
      <c r="BJ7" s="114"/>
      <c r="BK7" s="114"/>
      <c r="BL7" s="115" t="s">
        <v>86</v>
      </c>
      <c r="BM7" s="116">
        <f>SUM(BD3*BD6)+(BE3*BE6)+(BF3*BF6)+(BG3*BG6)+(BH3*BH6)+(BI3*BI6)+(BJ3*BJ6)+(BK3*BK6)+(BL3*BL6)+(BM3*BM6)-BN10</f>
        <v>0</v>
      </c>
      <c r="BN7" s="114"/>
      <c r="BO7" s="101"/>
      <c r="BP7" s="101"/>
    </row>
    <row r="8" spans="1:68" ht="45.75" customHeight="1" x14ac:dyDescent="0.25">
      <c r="A8" s="55">
        <v>1.4</v>
      </c>
      <c r="B8" s="395" t="s">
        <v>122</v>
      </c>
      <c r="C8" s="396"/>
      <c r="D8" s="396"/>
      <c r="E8" s="397"/>
      <c r="F8" s="56" t="s">
        <v>123</v>
      </c>
      <c r="G8" s="57" t="s">
        <v>124</v>
      </c>
      <c r="H8" s="57" t="s">
        <v>125</v>
      </c>
      <c r="I8" s="58" t="s">
        <v>126</v>
      </c>
      <c r="J8" s="59"/>
      <c r="K8" s="60" t="str">
        <f t="shared" si="0"/>
        <v>NEG</v>
      </c>
      <c r="L8" s="61"/>
      <c r="AW8" s="42"/>
      <c r="AX8" s="42"/>
      <c r="AY8" s="101"/>
      <c r="AZ8" s="101"/>
      <c r="BA8" s="114"/>
      <c r="BB8" s="406">
        <f>BN3-BC8-BN10</f>
        <v>0</v>
      </c>
      <c r="BC8" s="405">
        <f>BC4</f>
        <v>0</v>
      </c>
      <c r="BD8" s="404" t="s">
        <v>116</v>
      </c>
      <c r="BE8" s="404"/>
      <c r="BF8" s="404"/>
      <c r="BG8" s="404"/>
      <c r="BH8" s="404"/>
      <c r="BI8" s="404"/>
      <c r="BJ8" s="406">
        <f>BM7-BC8-BN10</f>
        <v>0</v>
      </c>
      <c r="BK8" s="114"/>
      <c r="BL8" s="114"/>
      <c r="BM8" s="114"/>
      <c r="BN8" s="101"/>
      <c r="BO8" s="101"/>
      <c r="BP8" s="101"/>
    </row>
    <row r="9" spans="1:68" ht="33.75" customHeight="1" x14ac:dyDescent="0.25">
      <c r="A9" s="55">
        <v>1.5</v>
      </c>
      <c r="B9" s="395" t="s">
        <v>130</v>
      </c>
      <c r="C9" s="396"/>
      <c r="D9" s="396"/>
      <c r="E9" s="397"/>
      <c r="F9" s="56" t="s">
        <v>131</v>
      </c>
      <c r="G9" s="57" t="s">
        <v>132</v>
      </c>
      <c r="H9" s="57" t="s">
        <v>133</v>
      </c>
      <c r="I9" s="58" t="s">
        <v>134</v>
      </c>
      <c r="J9" s="59"/>
      <c r="K9" s="60" t="str">
        <f t="shared" si="0"/>
        <v>NEG</v>
      </c>
      <c r="L9" s="61"/>
      <c r="AW9" s="42"/>
      <c r="AX9" s="42"/>
      <c r="AY9" s="101"/>
      <c r="AZ9" s="101"/>
      <c r="BA9" s="114"/>
      <c r="BB9" s="406"/>
      <c r="BC9" s="405"/>
      <c r="BD9" s="404"/>
      <c r="BE9" s="404"/>
      <c r="BF9" s="404"/>
      <c r="BG9" s="404"/>
      <c r="BH9" s="404"/>
      <c r="BI9" s="404"/>
      <c r="BJ9" s="406"/>
      <c r="BK9" s="114"/>
      <c r="BL9" s="114"/>
      <c r="BM9" s="114"/>
      <c r="BN9" s="101"/>
      <c r="BO9" s="101"/>
      <c r="BP9" s="101"/>
    </row>
    <row r="10" spans="1:68" ht="57" customHeight="1" x14ac:dyDescent="0.25">
      <c r="A10" s="55">
        <v>1.6</v>
      </c>
      <c r="B10" s="394" t="s">
        <v>136</v>
      </c>
      <c r="C10" s="394"/>
      <c r="D10" s="394"/>
      <c r="E10" s="394"/>
      <c r="F10" s="56" t="s">
        <v>137</v>
      </c>
      <c r="G10" s="57" t="s">
        <v>138</v>
      </c>
      <c r="H10" s="57" t="s">
        <v>139</v>
      </c>
      <c r="I10" s="58" t="s">
        <v>140</v>
      </c>
      <c r="J10" s="59"/>
      <c r="K10" s="60" t="str">
        <f t="shared" si="0"/>
        <v>NEG</v>
      </c>
      <c r="L10" s="61"/>
      <c r="AW10" s="42"/>
      <c r="AX10" s="42"/>
      <c r="AY10" s="101"/>
      <c r="AZ10" s="101"/>
      <c r="BA10" s="114"/>
      <c r="BB10" s="114"/>
      <c r="BC10" s="398" t="s">
        <v>127</v>
      </c>
      <c r="BD10" s="398"/>
      <c r="BE10" s="398"/>
      <c r="BF10" s="398"/>
      <c r="BG10" s="398"/>
      <c r="BH10" s="398"/>
      <c r="BI10" s="398"/>
      <c r="BJ10" s="114"/>
      <c r="BK10" s="114"/>
      <c r="BL10" s="117" t="s">
        <v>128</v>
      </c>
      <c r="BM10" s="115">
        <f>COUNTIF(U24,"X")</f>
        <v>0</v>
      </c>
      <c r="BN10" s="115">
        <f>IF(BM10=1,"5",)</f>
        <v>0</v>
      </c>
      <c r="BO10" s="101"/>
      <c r="BP10" s="101"/>
    </row>
    <row r="11" spans="1:68" ht="55.5" customHeight="1" thickBot="1" x14ac:dyDescent="0.3">
      <c r="A11" s="402" t="s">
        <v>135</v>
      </c>
      <c r="B11" s="403"/>
      <c r="C11" s="403"/>
      <c r="D11" s="403"/>
      <c r="E11" s="403"/>
      <c r="F11" s="403"/>
      <c r="G11" s="403"/>
      <c r="H11" s="403"/>
      <c r="I11" s="403"/>
      <c r="J11" s="62">
        <f>SUM(J5:J10)/18</f>
        <v>0</v>
      </c>
      <c r="K11" s="63">
        <f>COUNTIF(K5:K10,"High")</f>
        <v>0</v>
      </c>
      <c r="L11" s="64"/>
      <c r="AW11" s="42"/>
      <c r="AX11" s="42"/>
      <c r="AY11" s="101"/>
      <c r="AZ11" s="101"/>
      <c r="BA11" s="101"/>
      <c r="BB11" s="399" t="s">
        <v>372</v>
      </c>
      <c r="BC11" s="401" t="s">
        <v>129</v>
      </c>
      <c r="BD11" s="118">
        <f>COUNTIF($K$8:$K$9,"HIGH")</f>
        <v>0</v>
      </c>
      <c r="BE11" s="118">
        <f>COUNTIF($K$16:$K$17,"HIGH")</f>
        <v>0</v>
      </c>
      <c r="BF11" s="118">
        <f>COUNTIF($K$22,"HIGH")</f>
        <v>0</v>
      </c>
      <c r="BG11" s="118" t="e">
        <f>COUNTIF(#REF!,"HIGH")</f>
        <v>#REF!</v>
      </c>
      <c r="BH11" s="118" t="e">
        <f>COUNTIF(#REF!,"HIGH")</f>
        <v>#REF!</v>
      </c>
      <c r="BI11" s="118">
        <f>COUNTIF($K$32:$K$33,"HIGH")</f>
        <v>0</v>
      </c>
      <c r="BJ11" s="101"/>
      <c r="BK11" s="101"/>
      <c r="BL11" s="101"/>
      <c r="BM11" s="101"/>
      <c r="BN11" s="101"/>
      <c r="BO11" s="101"/>
      <c r="BP11" s="101"/>
    </row>
    <row r="12" spans="1:68" ht="29.25" customHeight="1" x14ac:dyDescent="0.25">
      <c r="A12" s="376" t="s">
        <v>142</v>
      </c>
      <c r="B12" s="377"/>
      <c r="C12" s="377"/>
      <c r="D12" s="377"/>
      <c r="E12" s="378"/>
      <c r="F12" s="382" t="s">
        <v>84</v>
      </c>
      <c r="G12" s="383"/>
      <c r="H12" s="383"/>
      <c r="I12" s="384"/>
      <c r="J12" s="388">
        <f>COUNTIF(K15:K25,"Mod")</f>
        <v>0</v>
      </c>
      <c r="K12" s="43"/>
      <c r="L12" s="44"/>
      <c r="AW12" s="42"/>
      <c r="AX12" s="42"/>
      <c r="AY12" s="101"/>
      <c r="AZ12" s="101"/>
      <c r="BA12" s="101"/>
      <c r="BB12" s="400"/>
      <c r="BC12" s="401"/>
      <c r="BD12" s="118">
        <f>COUNTIF($K$38,"HIGH")</f>
        <v>0</v>
      </c>
      <c r="BE12" s="118">
        <f>COUNTIF($K$40,"HIGH")</f>
        <v>0</v>
      </c>
      <c r="BF12" s="118">
        <f>COUNTIF($K$42:$K$44,"HIGH")</f>
        <v>0</v>
      </c>
      <c r="BG12" s="118">
        <f>COUNTIF($K$46,"HIGH")</f>
        <v>0</v>
      </c>
      <c r="BH12" s="118">
        <f>COUNTIF($K$47,"HIGH")</f>
        <v>0</v>
      </c>
      <c r="BI12" s="118">
        <f>COUNTIF($K$48:$K$49,"HIGH")</f>
        <v>0</v>
      </c>
      <c r="BJ12" s="109" t="s">
        <v>135</v>
      </c>
      <c r="BK12" s="101"/>
      <c r="BL12" s="101"/>
      <c r="BM12" s="101"/>
      <c r="BN12" s="101"/>
      <c r="BO12" s="101"/>
      <c r="BP12" s="101"/>
    </row>
    <row r="13" spans="1:68" ht="59.25" customHeight="1" x14ac:dyDescent="0.25">
      <c r="A13" s="379"/>
      <c r="B13" s="380"/>
      <c r="C13" s="380"/>
      <c r="D13" s="380"/>
      <c r="E13" s="381"/>
      <c r="F13" s="385"/>
      <c r="G13" s="386"/>
      <c r="H13" s="386"/>
      <c r="I13" s="387"/>
      <c r="J13" s="389"/>
      <c r="K13" s="45"/>
      <c r="L13" s="46"/>
      <c r="AW13" s="42"/>
      <c r="AX13" s="42"/>
      <c r="AY13" s="101"/>
      <c r="AZ13" s="101"/>
      <c r="BA13" s="101"/>
      <c r="BB13" s="400"/>
      <c r="BC13" s="401"/>
      <c r="BD13" s="118" t="e">
        <f>COUNTIF(#REF!,"HIGH")</f>
        <v>#REF!</v>
      </c>
      <c r="BE13" s="118">
        <f>COUNTIF($K$57,"HIGH")</f>
        <v>0</v>
      </c>
      <c r="BF13" s="118">
        <f>COUNTIF($K$62:$K$64,"HIGH")</f>
        <v>0</v>
      </c>
      <c r="BG13" s="118">
        <f>COUNTIF($K$69:$K$72,"HIGH")</f>
        <v>0</v>
      </c>
      <c r="BH13" s="118">
        <f>COUNTIF($K$77:$K$78,"HIGH")</f>
        <v>0</v>
      </c>
      <c r="BI13" s="118">
        <f>COUNTIF($K$79:$K$80,"HIGH")</f>
        <v>0</v>
      </c>
      <c r="BJ13" s="109" t="e">
        <f>SUM(BD11:BI14)</f>
        <v>#REF!</v>
      </c>
      <c r="BK13" s="101"/>
      <c r="BL13" s="101"/>
      <c r="BM13" s="101"/>
      <c r="BN13" s="101"/>
      <c r="BO13" s="101"/>
      <c r="BP13" s="101"/>
    </row>
    <row r="14" spans="1:68" ht="26.1" customHeight="1" x14ac:dyDescent="0.25">
      <c r="A14" s="47" t="s">
        <v>97</v>
      </c>
      <c r="B14" s="392" t="s">
        <v>98</v>
      </c>
      <c r="C14" s="392"/>
      <c r="D14" s="392"/>
      <c r="E14" s="393"/>
      <c r="F14" s="48">
        <v>0</v>
      </c>
      <c r="G14" s="49">
        <v>1</v>
      </c>
      <c r="H14" s="50">
        <v>2</v>
      </c>
      <c r="I14" s="65">
        <v>3</v>
      </c>
      <c r="J14" s="52" t="s">
        <v>99</v>
      </c>
      <c r="K14" s="66" t="s">
        <v>100</v>
      </c>
      <c r="L14" s="54" t="s">
        <v>101</v>
      </c>
      <c r="AW14" s="42"/>
      <c r="AX14" s="42"/>
      <c r="AY14" s="101"/>
      <c r="AZ14" s="101"/>
      <c r="BA14" s="374" t="e">
        <f>BN3-BK14-BN10</f>
        <v>#REF!</v>
      </c>
      <c r="BB14" s="400"/>
      <c r="BC14" s="401"/>
      <c r="BD14" s="118">
        <f>COUNTIF($K$91:$K$93,"HIGH")</f>
        <v>0</v>
      </c>
      <c r="BE14" s="118" t="e">
        <f>COUNTIF(#REF!,"HIGH")</f>
        <v>#REF!</v>
      </c>
      <c r="BF14" s="118">
        <f>COUNTIF($K$5:$K$5,"HIGH")</f>
        <v>0</v>
      </c>
      <c r="BG14" s="118" t="e">
        <f>COUNTIF(#REF!,"HIGH")</f>
        <v>#REF!</v>
      </c>
      <c r="BH14" s="118">
        <f>COUNTIF($K$54,"HIGH")</f>
        <v>0</v>
      </c>
      <c r="BI14" s="118" t="e">
        <f>COUNTIF(#REF!,"HIGH")</f>
        <v>#REF!</v>
      </c>
      <c r="BJ14" s="409" t="s">
        <v>141</v>
      </c>
      <c r="BK14" s="375" t="e">
        <f>BJ13+BJ17</f>
        <v>#REF!</v>
      </c>
      <c r="BL14" s="374" t="e">
        <f>BM7-BK14-BN10</f>
        <v>#REF!</v>
      </c>
      <c r="BM14" s="101"/>
      <c r="BN14" s="101"/>
      <c r="BO14" s="101"/>
      <c r="BP14" s="101"/>
    </row>
    <row r="15" spans="1:68" ht="21" customHeight="1" x14ac:dyDescent="0.25">
      <c r="A15" s="55">
        <v>2.1</v>
      </c>
      <c r="B15" s="394" t="s">
        <v>144</v>
      </c>
      <c r="C15" s="394"/>
      <c r="D15" s="394"/>
      <c r="E15" s="394"/>
      <c r="F15" s="56" t="s">
        <v>145</v>
      </c>
      <c r="G15" s="57" t="s">
        <v>146</v>
      </c>
      <c r="H15" s="57" t="s">
        <v>147</v>
      </c>
      <c r="I15" s="58" t="s">
        <v>148</v>
      </c>
      <c r="J15" s="59"/>
      <c r="K15" s="60" t="str">
        <f>IF(J15="","NEG",IF(J15="N/A","NEG",IF(J15=3,"NEG",IF(J15=2,"LOW",IF(J15=1,"MOD",IF(J15=0,"HIGH"))))))</f>
        <v>NEG</v>
      </c>
      <c r="L15" s="67"/>
      <c r="AW15" s="42"/>
      <c r="AX15" s="42"/>
      <c r="AY15" s="101"/>
      <c r="AZ15" s="101"/>
      <c r="BA15" s="375"/>
      <c r="BB15" s="400"/>
      <c r="BC15" s="390" t="s">
        <v>143</v>
      </c>
      <c r="BD15" s="118">
        <f>COUNTIF($K$8:$K$9,"MOD")</f>
        <v>0</v>
      </c>
      <c r="BE15" s="118">
        <f>COUNTIF($K$16:$K$17,"MOD")</f>
        <v>0</v>
      </c>
      <c r="BF15" s="118">
        <f>COUNTIF($K$22,"MOD")</f>
        <v>0</v>
      </c>
      <c r="BG15" s="118" t="e">
        <f>COUNTIF(#REF!,"MOD")</f>
        <v>#REF!</v>
      </c>
      <c r="BH15" s="118" t="e">
        <f>COUNTIF(#REF!,"MOD")</f>
        <v>#REF!</v>
      </c>
      <c r="BI15" s="118">
        <f>COUNTIF($K$32:$K$33,"MOD")</f>
        <v>0</v>
      </c>
      <c r="BJ15" s="409"/>
      <c r="BK15" s="375"/>
      <c r="BL15" s="375"/>
      <c r="BM15" s="101"/>
      <c r="BN15" s="101"/>
      <c r="BO15" s="101"/>
      <c r="BP15" s="101"/>
    </row>
    <row r="16" spans="1:68" ht="22.5" x14ac:dyDescent="0.25">
      <c r="A16" s="55">
        <v>2.2000000000000002</v>
      </c>
      <c r="B16" s="394" t="s">
        <v>149</v>
      </c>
      <c r="C16" s="394"/>
      <c r="D16" s="394"/>
      <c r="E16" s="394"/>
      <c r="F16" s="56" t="s">
        <v>150</v>
      </c>
      <c r="G16" s="57" t="s">
        <v>151</v>
      </c>
      <c r="H16" s="57" t="s">
        <v>152</v>
      </c>
      <c r="I16" s="58" t="s">
        <v>153</v>
      </c>
      <c r="J16" s="59"/>
      <c r="K16" s="60" t="str">
        <f t="shared" ref="K16:K25" si="1">IF(J16="","NEG",IF(J16="N/A","NEG",IF(J16=3,"NEG",IF(J16=2,"LOW",IF(J16=1,"MOD",IF(J16=0,"HIGH"))))))</f>
        <v>NEG</v>
      </c>
      <c r="L16" s="67"/>
      <c r="AW16" s="42"/>
      <c r="AX16" s="42"/>
      <c r="AY16" s="101"/>
      <c r="AZ16" s="101"/>
      <c r="BA16" s="101"/>
      <c r="BB16" s="400"/>
      <c r="BC16" s="390"/>
      <c r="BD16" s="118">
        <f>COUNTIF($K$38,"MOD")</f>
        <v>0</v>
      </c>
      <c r="BE16" s="118">
        <f>COUNTIF($K$40,"MOD")</f>
        <v>0</v>
      </c>
      <c r="BF16" s="118">
        <f>COUNTIF($K$42:$K$44,"MOD")</f>
        <v>0</v>
      </c>
      <c r="BG16" s="118">
        <f>COUNTIF($K$46,"MOD")</f>
        <v>0</v>
      </c>
      <c r="BH16" s="118">
        <f>COUNTIF($K$47,"MOD")</f>
        <v>0</v>
      </c>
      <c r="BI16" s="118">
        <f>COUNTIF($K$48:$K$49,"MOD")</f>
        <v>0</v>
      </c>
      <c r="BJ16" s="109" t="s">
        <v>135</v>
      </c>
      <c r="BK16" s="101"/>
      <c r="BL16" s="101"/>
      <c r="BM16" s="101"/>
      <c r="BN16" s="101"/>
      <c r="BO16" s="101"/>
      <c r="BP16" s="101"/>
    </row>
    <row r="17" spans="1:68" ht="42.75" customHeight="1" x14ac:dyDescent="0.25">
      <c r="A17" s="55">
        <v>2.2999999999999998</v>
      </c>
      <c r="B17" s="394" t="s">
        <v>155</v>
      </c>
      <c r="C17" s="394"/>
      <c r="D17" s="394"/>
      <c r="E17" s="394"/>
      <c r="F17" s="56" t="s">
        <v>156</v>
      </c>
      <c r="G17" s="57" t="s">
        <v>157</v>
      </c>
      <c r="H17" s="57" t="s">
        <v>158</v>
      </c>
      <c r="I17" s="58" t="s">
        <v>159</v>
      </c>
      <c r="J17" s="59"/>
      <c r="K17" s="60" t="str">
        <f t="shared" si="1"/>
        <v>NEG</v>
      </c>
      <c r="L17" s="67"/>
      <c r="AW17" s="42"/>
      <c r="AX17" s="42"/>
      <c r="AY17" s="101"/>
      <c r="AZ17" s="101"/>
      <c r="BA17" s="101"/>
      <c r="BB17" s="400"/>
      <c r="BC17" s="390"/>
      <c r="BD17" s="118" t="e">
        <f>COUNTIF(#REF!,"MOD")</f>
        <v>#REF!</v>
      </c>
      <c r="BE17" s="118">
        <f>COUNTIF($K$57,"MOD")</f>
        <v>0</v>
      </c>
      <c r="BF17" s="118">
        <f>COUNTIF($K$62:$K$64,"MOD")</f>
        <v>0</v>
      </c>
      <c r="BG17" s="118">
        <f>COUNTIF($K$69:$K$72,"MOD")</f>
        <v>0</v>
      </c>
      <c r="BH17" s="118">
        <f>COUNTIF($K$77:$K$78,"MOD")</f>
        <v>0</v>
      </c>
      <c r="BI17" s="118">
        <f>COUNTIF($K$79:$K$80,"MOD")</f>
        <v>0</v>
      </c>
      <c r="BJ17" s="109" t="e">
        <f>SUM(BD15:BI18)*0.5</f>
        <v>#REF!</v>
      </c>
      <c r="BK17" s="101"/>
      <c r="BL17" s="101"/>
      <c r="BM17" s="101"/>
      <c r="BN17" s="101"/>
      <c r="BO17" s="101"/>
      <c r="BP17" s="101"/>
    </row>
    <row r="18" spans="1:68" ht="48" customHeight="1" x14ac:dyDescent="0.25">
      <c r="A18" s="55">
        <v>2.4</v>
      </c>
      <c r="B18" s="394" t="s">
        <v>161</v>
      </c>
      <c r="C18" s="394"/>
      <c r="D18" s="394"/>
      <c r="E18" s="394"/>
      <c r="F18" s="56" t="s">
        <v>162</v>
      </c>
      <c r="G18" s="57" t="s">
        <v>163</v>
      </c>
      <c r="H18" s="57" t="s">
        <v>164</v>
      </c>
      <c r="I18" s="58" t="s">
        <v>165</v>
      </c>
      <c r="J18" s="59"/>
      <c r="K18" s="60" t="str">
        <f t="shared" si="1"/>
        <v>NEG</v>
      </c>
      <c r="L18" s="67" t="s">
        <v>387</v>
      </c>
      <c r="AW18" s="42"/>
      <c r="AX18" s="42"/>
      <c r="AY18" s="101"/>
      <c r="AZ18" s="101"/>
      <c r="BA18" s="101"/>
      <c r="BB18" s="400"/>
      <c r="BC18" s="391"/>
      <c r="BD18" s="119">
        <f>COUNTIF($K$91:$K$93,"MOD")</f>
        <v>0</v>
      </c>
      <c r="BE18" s="119" t="e">
        <f>COUNTIF(#REF!,"MOD")</f>
        <v>#REF!</v>
      </c>
      <c r="BF18" s="119">
        <f>COUNTIF($K$5:$K$5,"MOD")</f>
        <v>0</v>
      </c>
      <c r="BG18" s="119" t="e">
        <f>COUNTIF(#REF!,"MOD")</f>
        <v>#REF!</v>
      </c>
      <c r="BH18" s="119">
        <f>COUNTIF($K$54,"MOD")</f>
        <v>0</v>
      </c>
      <c r="BI18" s="119" t="e">
        <f>COUNTIF(#REF!,"MOD")</f>
        <v>#REF!</v>
      </c>
      <c r="BJ18" s="101"/>
      <c r="BK18" s="101"/>
      <c r="BL18" s="101"/>
      <c r="BM18" s="101"/>
      <c r="BN18" s="101"/>
      <c r="BO18" s="101"/>
      <c r="BP18" s="101"/>
    </row>
    <row r="19" spans="1:68" ht="36" customHeight="1" x14ac:dyDescent="0.25">
      <c r="A19" s="55">
        <v>2.5</v>
      </c>
      <c r="B19" s="394" t="s">
        <v>166</v>
      </c>
      <c r="C19" s="394"/>
      <c r="D19" s="394"/>
      <c r="E19" s="394"/>
      <c r="F19" s="56" t="s">
        <v>167</v>
      </c>
      <c r="G19" s="57" t="s">
        <v>168</v>
      </c>
      <c r="H19" s="57" t="s">
        <v>169</v>
      </c>
      <c r="I19" s="58" t="s">
        <v>170</v>
      </c>
      <c r="J19" s="59"/>
      <c r="K19" s="60" t="str">
        <f t="shared" si="1"/>
        <v>NEG</v>
      </c>
      <c r="L19" s="67"/>
      <c r="AW19" s="42"/>
      <c r="AX19" s="42"/>
      <c r="AY19" s="101"/>
      <c r="AZ19" s="101"/>
      <c r="BA19" s="101"/>
      <c r="BB19" s="101"/>
      <c r="BC19" s="408" t="s">
        <v>154</v>
      </c>
      <c r="BD19" s="408"/>
      <c r="BE19" s="408"/>
      <c r="BF19" s="408"/>
      <c r="BG19" s="408"/>
      <c r="BH19" s="408"/>
      <c r="BI19" s="408"/>
      <c r="BJ19" s="120"/>
      <c r="BK19" s="120"/>
      <c r="BL19" s="101"/>
      <c r="BM19" s="101"/>
      <c r="BN19" s="101"/>
      <c r="BO19" s="101"/>
      <c r="BP19" s="101"/>
    </row>
    <row r="20" spans="1:68" ht="49.5" customHeight="1" x14ac:dyDescent="0.25">
      <c r="A20" s="55">
        <v>2.6</v>
      </c>
      <c r="B20" s="394" t="s">
        <v>171</v>
      </c>
      <c r="C20" s="394"/>
      <c r="D20" s="394"/>
      <c r="E20" s="394"/>
      <c r="F20" s="56" t="s">
        <v>172</v>
      </c>
      <c r="G20" s="68"/>
      <c r="H20" s="68"/>
      <c r="I20" s="58" t="s">
        <v>173</v>
      </c>
      <c r="J20" s="59"/>
      <c r="K20" s="60" t="str">
        <f t="shared" si="1"/>
        <v>NEG</v>
      </c>
      <c r="L20" s="67"/>
      <c r="AW20" s="42"/>
      <c r="AX20" s="42"/>
      <c r="AY20" s="101"/>
      <c r="AZ20" s="101"/>
      <c r="BA20" s="101"/>
      <c r="BB20" s="374">
        <f>BN3-BJ21-BN10</f>
        <v>0</v>
      </c>
      <c r="BC20" s="118">
        <f>BC5*0.5</f>
        <v>0</v>
      </c>
      <c r="BD20" s="428" t="s">
        <v>160</v>
      </c>
      <c r="BE20" s="428"/>
      <c r="BF20" s="428"/>
      <c r="BG20" s="428"/>
      <c r="BH20" s="428"/>
      <c r="BI20" s="428"/>
      <c r="BJ20" s="118" t="s">
        <v>135</v>
      </c>
      <c r="BK20" s="407">
        <f>BM7-BJ21-BN10</f>
        <v>0</v>
      </c>
      <c r="BL20" s="101"/>
      <c r="BM20" s="101"/>
      <c r="BN20" s="101"/>
      <c r="BO20" s="101"/>
      <c r="BP20" s="101"/>
    </row>
    <row r="21" spans="1:68" ht="44.25" hidden="1" customHeight="1" x14ac:dyDescent="0.25">
      <c r="A21" s="55">
        <v>2.8</v>
      </c>
      <c r="B21" s="394" t="s">
        <v>174</v>
      </c>
      <c r="C21" s="394"/>
      <c r="D21" s="394"/>
      <c r="E21" s="394"/>
      <c r="F21" s="56" t="s">
        <v>175</v>
      </c>
      <c r="G21" s="68"/>
      <c r="H21" s="68"/>
      <c r="I21" s="58" t="s">
        <v>176</v>
      </c>
      <c r="J21" s="59"/>
      <c r="K21" s="60" t="str">
        <f t="shared" si="1"/>
        <v>NEG</v>
      </c>
      <c r="L21" s="67"/>
      <c r="AW21" s="42"/>
      <c r="AX21" s="42"/>
      <c r="AY21" s="101"/>
      <c r="AZ21" s="101"/>
      <c r="BA21" s="101"/>
      <c r="BB21" s="375"/>
      <c r="BC21" s="121">
        <f>BC4</f>
        <v>0</v>
      </c>
      <c r="BD21" s="428"/>
      <c r="BE21" s="428"/>
      <c r="BF21" s="428"/>
      <c r="BG21" s="428"/>
      <c r="BH21" s="428"/>
      <c r="BI21" s="428"/>
      <c r="BJ21" s="121">
        <f>BC20+BC21</f>
        <v>0</v>
      </c>
      <c r="BK21" s="408"/>
      <c r="BL21" s="101"/>
      <c r="BM21" s="101"/>
      <c r="BN21" s="101"/>
      <c r="BO21" s="101"/>
      <c r="BP21" s="101"/>
    </row>
    <row r="22" spans="1:68" ht="36.75" customHeight="1" x14ac:dyDescent="0.25">
      <c r="A22" s="85">
        <v>2.7</v>
      </c>
      <c r="B22" s="394" t="s">
        <v>413</v>
      </c>
      <c r="C22" s="394"/>
      <c r="D22" s="394"/>
      <c r="E22" s="394"/>
      <c r="F22" s="56" t="s">
        <v>177</v>
      </c>
      <c r="G22" s="57" t="s">
        <v>178</v>
      </c>
      <c r="H22" s="57" t="s">
        <v>179</v>
      </c>
      <c r="I22" s="58" t="s">
        <v>180</v>
      </c>
      <c r="J22" s="70"/>
      <c r="K22" s="60" t="str">
        <f t="shared" si="1"/>
        <v>NEG</v>
      </c>
      <c r="L22" s="67"/>
      <c r="AW22" s="42"/>
      <c r="AX22" s="42"/>
      <c r="AY22" s="101"/>
      <c r="AZ22" s="101"/>
      <c r="BA22" s="101"/>
      <c r="BB22" s="101"/>
      <c r="BC22" s="114"/>
      <c r="BD22" s="114"/>
      <c r="BE22" s="114"/>
      <c r="BF22" s="114"/>
      <c r="BG22" s="114"/>
      <c r="BH22" s="114"/>
      <c r="BI22" s="114"/>
      <c r="BJ22" s="114"/>
      <c r="BK22" s="101"/>
      <c r="BL22" s="101"/>
      <c r="BM22" s="101"/>
      <c r="BN22" s="101"/>
      <c r="BO22" s="101"/>
      <c r="BP22" s="101"/>
    </row>
    <row r="23" spans="1:68" ht="29.25" customHeight="1" x14ac:dyDescent="0.25">
      <c r="A23" s="85">
        <v>2.8</v>
      </c>
      <c r="B23" s="394" t="s">
        <v>181</v>
      </c>
      <c r="C23" s="394"/>
      <c r="D23" s="394"/>
      <c r="E23" s="394"/>
      <c r="F23" s="56" t="s">
        <v>182</v>
      </c>
      <c r="G23" s="57" t="s">
        <v>183</v>
      </c>
      <c r="H23" s="57" t="s">
        <v>184</v>
      </c>
      <c r="I23" s="58" t="s">
        <v>185</v>
      </c>
      <c r="J23" s="74"/>
      <c r="K23" s="60" t="str">
        <f t="shared" si="1"/>
        <v>NEG</v>
      </c>
      <c r="L23" s="67"/>
      <c r="AW23" s="42"/>
      <c r="AX23" s="42"/>
      <c r="AY23" s="149"/>
      <c r="AZ23" s="149"/>
      <c r="BA23" s="149"/>
      <c r="BB23" s="150">
        <f>'Cover Sheet'!F2</f>
        <v>0</v>
      </c>
      <c r="BC23" s="149"/>
      <c r="BD23" s="149"/>
      <c r="BE23" s="149"/>
      <c r="BF23" s="149"/>
      <c r="BG23" s="149"/>
      <c r="BH23" s="149"/>
      <c r="BI23" s="149"/>
      <c r="BJ23" s="149"/>
      <c r="BK23" s="149"/>
      <c r="BL23" s="149"/>
      <c r="BM23" s="149"/>
      <c r="BN23" s="149"/>
      <c r="BO23" s="149"/>
      <c r="BP23" s="149"/>
    </row>
    <row r="24" spans="1:68" ht="42.75" customHeight="1" x14ac:dyDescent="0.25">
      <c r="A24" s="85">
        <v>2.9</v>
      </c>
      <c r="B24" s="427" t="s">
        <v>186</v>
      </c>
      <c r="C24" s="427"/>
      <c r="D24" s="427"/>
      <c r="E24" s="427"/>
      <c r="F24" s="56" t="s">
        <v>156</v>
      </c>
      <c r="G24" s="57" t="s">
        <v>187</v>
      </c>
      <c r="H24" s="57" t="s">
        <v>188</v>
      </c>
      <c r="I24" s="58" t="s">
        <v>159</v>
      </c>
      <c r="J24" s="59"/>
      <c r="K24" s="60" t="str">
        <f t="shared" si="1"/>
        <v>NEG</v>
      </c>
      <c r="L24" s="67"/>
      <c r="AW24" s="42"/>
      <c r="AX24" s="42"/>
      <c r="AY24" s="149"/>
      <c r="AZ24" s="149"/>
      <c r="BA24" s="149"/>
      <c r="BB24" s="149"/>
      <c r="BC24" s="149"/>
      <c r="BD24" s="149"/>
      <c r="BE24" s="149"/>
      <c r="BF24" s="149"/>
      <c r="BG24" s="149"/>
      <c r="BH24" s="149"/>
      <c r="BI24" s="149"/>
      <c r="BJ24" s="149"/>
      <c r="BK24" s="149"/>
      <c r="BL24" s="149"/>
      <c r="BM24" s="149"/>
      <c r="BN24" s="149"/>
      <c r="BO24" s="149"/>
      <c r="BP24" s="149"/>
    </row>
    <row r="25" spans="1:68" ht="29.25" customHeight="1" x14ac:dyDescent="0.25">
      <c r="A25" s="69">
        <v>2.1</v>
      </c>
      <c r="B25" s="394" t="s">
        <v>189</v>
      </c>
      <c r="C25" s="394"/>
      <c r="D25" s="394"/>
      <c r="E25" s="394"/>
      <c r="F25" s="56" t="s">
        <v>190</v>
      </c>
      <c r="G25" s="68"/>
      <c r="H25" s="68"/>
      <c r="I25" s="58" t="s">
        <v>191</v>
      </c>
      <c r="J25" s="59"/>
      <c r="K25" s="60" t="str">
        <f t="shared" si="1"/>
        <v>NEG</v>
      </c>
      <c r="L25" s="67"/>
      <c r="AW25" s="42"/>
      <c r="AX25" s="42"/>
      <c r="AY25" s="149"/>
      <c r="AZ25" s="149"/>
      <c r="BA25" s="149"/>
      <c r="BB25" s="149"/>
      <c r="BC25" s="149"/>
      <c r="BD25" s="149"/>
      <c r="BE25" s="149"/>
      <c r="BF25" s="149"/>
      <c r="BG25" s="149"/>
      <c r="BH25" s="149"/>
      <c r="BI25" s="149"/>
      <c r="BJ25" s="149"/>
      <c r="BK25" s="149"/>
      <c r="BL25" s="149"/>
      <c r="BM25" s="149"/>
      <c r="BN25" s="149"/>
      <c r="BO25" s="149"/>
      <c r="BP25" s="149"/>
    </row>
    <row r="26" spans="1:68" ht="41.25" customHeight="1" thickBot="1" x14ac:dyDescent="0.3">
      <c r="A26" s="429" t="s">
        <v>135</v>
      </c>
      <c r="B26" s="430"/>
      <c r="C26" s="430"/>
      <c r="D26" s="430"/>
      <c r="E26" s="430"/>
      <c r="F26" s="430"/>
      <c r="G26" s="430"/>
      <c r="H26" s="430"/>
      <c r="I26" s="430"/>
      <c r="J26" s="82">
        <f>SUM(J15:J25)/30</f>
        <v>0</v>
      </c>
      <c r="K26" s="83">
        <f>COUNTIF(K15:K25,"High")</f>
        <v>0</v>
      </c>
      <c r="L26" s="84"/>
      <c r="AW26" s="42"/>
      <c r="AX26" s="42"/>
    </row>
    <row r="27" spans="1:68" ht="40.5" customHeight="1" x14ac:dyDescent="0.25">
      <c r="A27" s="431" t="s">
        <v>192</v>
      </c>
      <c r="B27" s="432"/>
      <c r="C27" s="432"/>
      <c r="D27" s="432"/>
      <c r="E27" s="433"/>
      <c r="F27" s="420" t="s">
        <v>84</v>
      </c>
      <c r="G27" s="421"/>
      <c r="H27" s="421"/>
      <c r="I27" s="422"/>
      <c r="J27" s="388">
        <f>COUNTIF(K30:K33,"Mod")</f>
        <v>0</v>
      </c>
      <c r="K27" s="43"/>
      <c r="L27" s="44"/>
      <c r="AW27" s="42"/>
      <c r="AX27" s="42"/>
      <c r="BC27" s="71"/>
      <c r="BD27" s="72"/>
      <c r="BE27" s="72"/>
      <c r="BF27" s="72"/>
      <c r="BG27" s="72"/>
      <c r="BH27" s="72"/>
      <c r="BI27" s="72"/>
      <c r="BJ27" s="72"/>
      <c r="BK27" s="73"/>
    </row>
    <row r="28" spans="1:68" ht="41.25" customHeight="1" x14ac:dyDescent="0.25">
      <c r="A28" s="379"/>
      <c r="B28" s="380"/>
      <c r="C28" s="380"/>
      <c r="D28" s="380"/>
      <c r="E28" s="381"/>
      <c r="F28" s="385"/>
      <c r="G28" s="386"/>
      <c r="H28" s="386"/>
      <c r="I28" s="387"/>
      <c r="J28" s="389"/>
      <c r="K28" s="45"/>
      <c r="L28" s="46"/>
      <c r="AW28" s="42"/>
      <c r="AX28" s="42"/>
      <c r="BC28" s="75"/>
      <c r="BK28" s="76"/>
    </row>
    <row r="29" spans="1:68" ht="45.75" customHeight="1" x14ac:dyDescent="0.25">
      <c r="A29" s="47" t="s">
        <v>97</v>
      </c>
      <c r="B29" s="392" t="s">
        <v>98</v>
      </c>
      <c r="C29" s="392"/>
      <c r="D29" s="392"/>
      <c r="E29" s="393"/>
      <c r="F29" s="48">
        <v>0</v>
      </c>
      <c r="G29" s="49">
        <v>1</v>
      </c>
      <c r="H29" s="50">
        <v>2</v>
      </c>
      <c r="I29" s="65">
        <v>3</v>
      </c>
      <c r="J29" s="52" t="s">
        <v>99</v>
      </c>
      <c r="K29" s="66" t="s">
        <v>100</v>
      </c>
      <c r="L29" s="54" t="s">
        <v>101</v>
      </c>
      <c r="AW29" s="42"/>
      <c r="AX29" s="42"/>
      <c r="BC29" s="75"/>
      <c r="BK29" s="76"/>
    </row>
    <row r="30" spans="1:68" ht="38.25" customHeight="1" x14ac:dyDescent="0.25">
      <c r="A30" s="85">
        <v>3.1</v>
      </c>
      <c r="B30" s="394" t="s">
        <v>193</v>
      </c>
      <c r="C30" s="394"/>
      <c r="D30" s="394"/>
      <c r="E30" s="394"/>
      <c r="F30" s="56" t="s">
        <v>194</v>
      </c>
      <c r="G30" s="57" t="s">
        <v>195</v>
      </c>
      <c r="H30" s="57" t="s">
        <v>196</v>
      </c>
      <c r="I30" s="58" t="s">
        <v>197</v>
      </c>
      <c r="J30" s="59"/>
      <c r="K30" s="60" t="str">
        <f>IF(J30="","NEG",IF(J30="N/A","NEG",IF(J30=3,"NEG",IF(J30=2,"LOW",IF(J30=1,"MOD",IF(J30=0,"HIGH"))))))</f>
        <v>NEG</v>
      </c>
      <c r="L30" s="67"/>
      <c r="AW30" s="42"/>
      <c r="AX30" s="42"/>
      <c r="BC30" s="75"/>
      <c r="BK30" s="76"/>
    </row>
    <row r="31" spans="1:68" ht="51.75" customHeight="1" x14ac:dyDescent="0.25">
      <c r="A31" s="85">
        <v>3.2</v>
      </c>
      <c r="B31" s="394" t="s">
        <v>198</v>
      </c>
      <c r="C31" s="394"/>
      <c r="D31" s="394"/>
      <c r="E31" s="394"/>
      <c r="F31" s="56" t="s">
        <v>199</v>
      </c>
      <c r="G31" s="57" t="s">
        <v>200</v>
      </c>
      <c r="H31" s="57" t="s">
        <v>201</v>
      </c>
      <c r="I31" s="58" t="s">
        <v>202</v>
      </c>
      <c r="J31" s="59"/>
      <c r="K31" s="60" t="str">
        <f t="shared" ref="K31:K33" si="2">IF(J31="","NEG",IF(J31="N/A","NEG",IF(J31=3,"NEG",IF(J31=2,"LOW",IF(J31=1,"MOD",IF(J31=0,"HIGH"))))))</f>
        <v>NEG</v>
      </c>
      <c r="L31" s="67"/>
      <c r="AW31" s="42"/>
      <c r="AX31" s="42"/>
      <c r="BC31" s="75"/>
      <c r="BK31" s="76"/>
    </row>
    <row r="32" spans="1:68" ht="29.25" customHeight="1" thickBot="1" x14ac:dyDescent="0.3">
      <c r="A32" s="85">
        <v>3.3</v>
      </c>
      <c r="B32" s="394" t="s">
        <v>203</v>
      </c>
      <c r="C32" s="394"/>
      <c r="D32" s="394"/>
      <c r="E32" s="394"/>
      <c r="F32" s="56" t="s">
        <v>204</v>
      </c>
      <c r="G32" s="57" t="s">
        <v>205</v>
      </c>
      <c r="H32" s="57" t="s">
        <v>206</v>
      </c>
      <c r="I32" s="58" t="s">
        <v>207</v>
      </c>
      <c r="J32" s="59"/>
      <c r="K32" s="60" t="str">
        <f t="shared" si="2"/>
        <v>NEG</v>
      </c>
      <c r="L32" s="67"/>
      <c r="AW32" s="42"/>
      <c r="AX32" s="42"/>
      <c r="BC32" s="77"/>
      <c r="BD32" s="78"/>
      <c r="BE32" s="78"/>
      <c r="BF32" s="78"/>
      <c r="BG32" s="78"/>
      <c r="BH32" s="78"/>
      <c r="BI32" s="78"/>
      <c r="BJ32" s="78"/>
      <c r="BK32" s="79"/>
    </row>
    <row r="33" spans="1:50" ht="43.5" customHeight="1" x14ac:dyDescent="0.25">
      <c r="A33" s="85">
        <v>3.4</v>
      </c>
      <c r="B33" s="394" t="s">
        <v>208</v>
      </c>
      <c r="C33" s="394"/>
      <c r="D33" s="394"/>
      <c r="E33" s="394"/>
      <c r="F33" s="56" t="s">
        <v>209</v>
      </c>
      <c r="G33" s="57" t="s">
        <v>210</v>
      </c>
      <c r="H33" s="57" t="s">
        <v>211</v>
      </c>
      <c r="I33" s="58" t="s">
        <v>212</v>
      </c>
      <c r="J33" s="59"/>
      <c r="K33" s="60" t="str">
        <f t="shared" si="2"/>
        <v>NEG</v>
      </c>
      <c r="L33" s="67"/>
      <c r="AW33" s="42"/>
      <c r="AX33" s="42"/>
    </row>
    <row r="34" spans="1:50" ht="29.25" customHeight="1" thickBot="1" x14ac:dyDescent="0.3">
      <c r="A34" s="402" t="s">
        <v>135</v>
      </c>
      <c r="B34" s="403"/>
      <c r="C34" s="403"/>
      <c r="D34" s="403"/>
      <c r="E34" s="403"/>
      <c r="F34" s="403"/>
      <c r="G34" s="403"/>
      <c r="H34" s="403"/>
      <c r="I34" s="403"/>
      <c r="J34" s="62">
        <f>SUM(J30:J33)/12</f>
        <v>0</v>
      </c>
      <c r="K34" s="63">
        <f>COUNTIF(K30:K33,"High")</f>
        <v>0</v>
      </c>
      <c r="L34" s="64"/>
    </row>
    <row r="35" spans="1:50" ht="29.25" customHeight="1" x14ac:dyDescent="0.25">
      <c r="A35" s="376" t="s">
        <v>213</v>
      </c>
      <c r="B35" s="377"/>
      <c r="C35" s="377"/>
      <c r="D35" s="377"/>
      <c r="E35" s="378"/>
      <c r="F35" s="382" t="s">
        <v>84</v>
      </c>
      <c r="G35" s="383"/>
      <c r="H35" s="383"/>
      <c r="I35" s="384"/>
      <c r="J35" s="388">
        <f>COUNTIF(K38:K49,"Mod")</f>
        <v>0</v>
      </c>
      <c r="K35" s="43"/>
      <c r="L35" s="44"/>
    </row>
    <row r="36" spans="1:50" ht="29.25" customHeight="1" x14ac:dyDescent="0.25">
      <c r="A36" s="379"/>
      <c r="B36" s="380"/>
      <c r="C36" s="380"/>
      <c r="D36" s="380"/>
      <c r="E36" s="381"/>
      <c r="F36" s="385"/>
      <c r="G36" s="386"/>
      <c r="H36" s="386"/>
      <c r="I36" s="387"/>
      <c r="J36" s="389"/>
      <c r="K36" s="45"/>
      <c r="L36" s="46"/>
    </row>
    <row r="37" spans="1:50" ht="29.25" customHeight="1" x14ac:dyDescent="0.25">
      <c r="A37" s="47" t="s">
        <v>97</v>
      </c>
      <c r="B37" s="392" t="s">
        <v>98</v>
      </c>
      <c r="C37" s="392"/>
      <c r="D37" s="392"/>
      <c r="E37" s="393"/>
      <c r="F37" s="48">
        <v>0</v>
      </c>
      <c r="G37" s="49">
        <v>1</v>
      </c>
      <c r="H37" s="50">
        <v>2</v>
      </c>
      <c r="I37" s="65">
        <v>3</v>
      </c>
      <c r="J37" s="52" t="s">
        <v>99</v>
      </c>
      <c r="K37" s="66" t="s">
        <v>100</v>
      </c>
      <c r="L37" s="54" t="s">
        <v>101</v>
      </c>
    </row>
    <row r="38" spans="1:50" ht="26.1" customHeight="1" x14ac:dyDescent="0.25">
      <c r="A38" s="85">
        <v>4.0999999999999996</v>
      </c>
      <c r="B38" s="427" t="s">
        <v>214</v>
      </c>
      <c r="C38" s="427"/>
      <c r="D38" s="427"/>
      <c r="E38" s="427"/>
      <c r="F38" s="56" t="s">
        <v>215</v>
      </c>
      <c r="G38" s="68"/>
      <c r="H38" s="68"/>
      <c r="I38" s="58" t="s">
        <v>216</v>
      </c>
      <c r="J38" s="59"/>
      <c r="K38" s="60" t="str">
        <f>IF(J38="","NEG",IF(J38="N/A","NEG",IF(J38=3,"NEG",IF(J38=2,"LOW",IF(J38=1,"MOD",IF(J38=0,"HIGH"))))))</f>
        <v>NEG</v>
      </c>
      <c r="L38" s="67"/>
    </row>
    <row r="39" spans="1:50" ht="32.25" customHeight="1" x14ac:dyDescent="0.25">
      <c r="A39" s="85">
        <v>4.2</v>
      </c>
      <c r="B39" s="394" t="s">
        <v>389</v>
      </c>
      <c r="C39" s="394"/>
      <c r="D39" s="394"/>
      <c r="E39" s="394"/>
      <c r="F39" s="56" t="s">
        <v>217</v>
      </c>
      <c r="G39" s="57" t="s">
        <v>390</v>
      </c>
      <c r="H39" s="57" t="s">
        <v>391</v>
      </c>
      <c r="I39" s="58" t="s">
        <v>392</v>
      </c>
      <c r="J39" s="59"/>
      <c r="K39" s="60" t="str">
        <f t="shared" ref="K39:K49" si="3">IF(J39="","NEG",IF(J39="N/A","NEG",IF(J39=3,"NEG",IF(J39=2,"LOW",IF(J39=1,"MOD",IF(J39=0,"HIGH"))))))</f>
        <v>NEG</v>
      </c>
      <c r="L39" s="67"/>
    </row>
    <row r="40" spans="1:50" ht="56.25" x14ac:dyDescent="0.25">
      <c r="A40" s="85">
        <v>4.3</v>
      </c>
      <c r="B40" s="394" t="s">
        <v>218</v>
      </c>
      <c r="C40" s="394"/>
      <c r="D40" s="394"/>
      <c r="E40" s="394"/>
      <c r="F40" s="56" t="s">
        <v>219</v>
      </c>
      <c r="G40" s="57" t="s">
        <v>220</v>
      </c>
      <c r="H40" s="57" t="s">
        <v>221</v>
      </c>
      <c r="I40" s="58" t="s">
        <v>222</v>
      </c>
      <c r="J40" s="59"/>
      <c r="K40" s="60" t="str">
        <f t="shared" si="3"/>
        <v>NEG</v>
      </c>
      <c r="L40" s="67"/>
    </row>
    <row r="41" spans="1:50" ht="39" customHeight="1" x14ac:dyDescent="0.25">
      <c r="A41" s="85">
        <v>4.4000000000000004</v>
      </c>
      <c r="B41" s="394" t="s">
        <v>223</v>
      </c>
      <c r="C41" s="394"/>
      <c r="D41" s="394"/>
      <c r="E41" s="394"/>
      <c r="F41" s="56" t="s">
        <v>224</v>
      </c>
      <c r="G41" s="68"/>
      <c r="H41" s="68"/>
      <c r="I41" s="58" t="s">
        <v>225</v>
      </c>
      <c r="J41" s="59"/>
      <c r="K41" s="60" t="str">
        <f t="shared" si="3"/>
        <v>NEG</v>
      </c>
      <c r="L41" s="67"/>
    </row>
    <row r="42" spans="1:50" ht="76.5" customHeight="1" x14ac:dyDescent="0.25">
      <c r="A42" s="85">
        <v>4.5</v>
      </c>
      <c r="B42" s="427" t="s">
        <v>226</v>
      </c>
      <c r="C42" s="427"/>
      <c r="D42" s="427"/>
      <c r="E42" s="427"/>
      <c r="F42" s="56" t="s">
        <v>227</v>
      </c>
      <c r="G42" s="57" t="s">
        <v>228</v>
      </c>
      <c r="H42" s="57" t="s">
        <v>229</v>
      </c>
      <c r="I42" s="58" t="s">
        <v>230</v>
      </c>
      <c r="J42" s="59"/>
      <c r="K42" s="60" t="str">
        <f t="shared" si="3"/>
        <v>NEG</v>
      </c>
      <c r="L42" s="67"/>
    </row>
    <row r="43" spans="1:50" ht="61.5" customHeight="1" x14ac:dyDescent="0.25">
      <c r="A43" s="85">
        <v>4.5999999999999996</v>
      </c>
      <c r="B43" s="427" t="s">
        <v>231</v>
      </c>
      <c r="C43" s="427"/>
      <c r="D43" s="427"/>
      <c r="E43" s="427"/>
      <c r="F43" s="56" t="s">
        <v>232</v>
      </c>
      <c r="G43" s="57" t="s">
        <v>233</v>
      </c>
      <c r="H43" s="57" t="s">
        <v>234</v>
      </c>
      <c r="I43" s="58" t="s">
        <v>235</v>
      </c>
      <c r="J43" s="59"/>
      <c r="K43" s="60" t="str">
        <f t="shared" si="3"/>
        <v>NEG</v>
      </c>
      <c r="L43" s="67"/>
    </row>
    <row r="44" spans="1:50" ht="36.75" customHeight="1" x14ac:dyDescent="0.25">
      <c r="A44" s="85">
        <v>4.7</v>
      </c>
      <c r="B44" s="427" t="s">
        <v>236</v>
      </c>
      <c r="C44" s="427"/>
      <c r="D44" s="427"/>
      <c r="E44" s="427"/>
      <c r="F44" s="56" t="s">
        <v>237</v>
      </c>
      <c r="G44" s="68"/>
      <c r="H44" s="68"/>
      <c r="I44" s="58" t="s">
        <v>238</v>
      </c>
      <c r="J44" s="59"/>
      <c r="K44" s="60" t="str">
        <f t="shared" si="3"/>
        <v>NEG</v>
      </c>
      <c r="L44" s="67"/>
    </row>
    <row r="45" spans="1:50" ht="51" customHeight="1" x14ac:dyDescent="0.25">
      <c r="A45" s="85">
        <v>4.8</v>
      </c>
      <c r="B45" s="394" t="s">
        <v>239</v>
      </c>
      <c r="C45" s="394"/>
      <c r="D45" s="394"/>
      <c r="E45" s="394"/>
      <c r="F45" s="56" t="s">
        <v>240</v>
      </c>
      <c r="G45" s="68"/>
      <c r="H45" s="68"/>
      <c r="I45" s="58" t="s">
        <v>241</v>
      </c>
      <c r="J45" s="59"/>
      <c r="K45" s="60" t="str">
        <f t="shared" si="3"/>
        <v>NEG</v>
      </c>
      <c r="L45" s="67"/>
    </row>
    <row r="46" spans="1:50" ht="51" customHeight="1" x14ac:dyDescent="0.25">
      <c r="A46" s="85">
        <v>4.9000000000000004</v>
      </c>
      <c r="B46" s="427" t="s">
        <v>242</v>
      </c>
      <c r="C46" s="427"/>
      <c r="D46" s="427"/>
      <c r="E46" s="427"/>
      <c r="F46" s="56" t="s">
        <v>243</v>
      </c>
      <c r="G46" s="57" t="s">
        <v>244</v>
      </c>
      <c r="H46" s="57" t="s">
        <v>245</v>
      </c>
      <c r="I46" s="58" t="s">
        <v>246</v>
      </c>
      <c r="J46" s="59"/>
      <c r="K46" s="60" t="str">
        <f t="shared" si="3"/>
        <v>NEG</v>
      </c>
      <c r="L46" s="67"/>
    </row>
    <row r="47" spans="1:50" ht="60" customHeight="1" x14ac:dyDescent="0.25">
      <c r="A47" s="69">
        <v>4.0999999999999996</v>
      </c>
      <c r="B47" s="427" t="s">
        <v>247</v>
      </c>
      <c r="C47" s="427"/>
      <c r="D47" s="427"/>
      <c r="E47" s="427"/>
      <c r="F47" s="56" t="s">
        <v>248</v>
      </c>
      <c r="G47" s="57" t="s">
        <v>249</v>
      </c>
      <c r="H47" s="57" t="s">
        <v>250</v>
      </c>
      <c r="I47" s="58" t="s">
        <v>251</v>
      </c>
      <c r="J47" s="59"/>
      <c r="K47" s="60" t="str">
        <f t="shared" si="3"/>
        <v>NEG</v>
      </c>
      <c r="L47" s="67"/>
    </row>
    <row r="48" spans="1:50" ht="75.75" customHeight="1" x14ac:dyDescent="0.25">
      <c r="A48" s="69">
        <v>4.1100000000000003</v>
      </c>
      <c r="B48" s="427" t="s">
        <v>252</v>
      </c>
      <c r="C48" s="427"/>
      <c r="D48" s="427"/>
      <c r="E48" s="427"/>
      <c r="F48" s="56" t="s">
        <v>253</v>
      </c>
      <c r="G48" s="57" t="s">
        <v>254</v>
      </c>
      <c r="H48" s="57" t="s">
        <v>255</v>
      </c>
      <c r="I48" s="58" t="s">
        <v>256</v>
      </c>
      <c r="J48" s="59"/>
      <c r="K48" s="60" t="str">
        <f t="shared" si="3"/>
        <v>NEG</v>
      </c>
      <c r="L48" s="67"/>
    </row>
    <row r="49" spans="1:12" ht="83.25" customHeight="1" x14ac:dyDescent="0.25">
      <c r="A49" s="69">
        <v>4.12</v>
      </c>
      <c r="B49" s="427" t="s">
        <v>257</v>
      </c>
      <c r="C49" s="427"/>
      <c r="D49" s="427"/>
      <c r="E49" s="427"/>
      <c r="F49" s="56" t="s">
        <v>258</v>
      </c>
      <c r="G49" s="57" t="s">
        <v>259</v>
      </c>
      <c r="H49" s="57" t="s">
        <v>260</v>
      </c>
      <c r="I49" s="58" t="s">
        <v>261</v>
      </c>
      <c r="J49" s="59"/>
      <c r="K49" s="60" t="str">
        <f t="shared" si="3"/>
        <v>NEG</v>
      </c>
      <c r="L49" s="67"/>
    </row>
    <row r="50" spans="1:12" ht="48" customHeight="1" thickBot="1" x14ac:dyDescent="0.3">
      <c r="A50" s="429" t="s">
        <v>135</v>
      </c>
      <c r="B50" s="430"/>
      <c r="C50" s="430"/>
      <c r="D50" s="430"/>
      <c r="E50" s="430"/>
      <c r="F50" s="430"/>
      <c r="G50" s="430"/>
      <c r="H50" s="430"/>
      <c r="I50" s="430"/>
      <c r="J50" s="82">
        <f>SUM(J38:J49)/36</f>
        <v>0</v>
      </c>
      <c r="K50" s="83">
        <f>COUNTIF(K38:K49,"High")</f>
        <v>0</v>
      </c>
      <c r="L50" s="84"/>
    </row>
    <row r="51" spans="1:12" ht="44.25" customHeight="1" x14ac:dyDescent="0.25">
      <c r="A51" s="431" t="s">
        <v>262</v>
      </c>
      <c r="B51" s="432"/>
      <c r="C51" s="432"/>
      <c r="D51" s="432"/>
      <c r="E51" s="433"/>
      <c r="F51" s="420" t="s">
        <v>84</v>
      </c>
      <c r="G51" s="421"/>
      <c r="H51" s="421"/>
      <c r="I51" s="422"/>
      <c r="J51" s="388">
        <f>COUNTIF(K54:K57,"Mod")</f>
        <v>0</v>
      </c>
      <c r="K51" s="43"/>
      <c r="L51" s="44"/>
    </row>
    <row r="52" spans="1:12" ht="42" customHeight="1" x14ac:dyDescent="0.25">
      <c r="A52" s="379"/>
      <c r="B52" s="380"/>
      <c r="C52" s="380"/>
      <c r="D52" s="380"/>
      <c r="E52" s="381"/>
      <c r="F52" s="385"/>
      <c r="G52" s="386"/>
      <c r="H52" s="386"/>
      <c r="I52" s="387"/>
      <c r="J52" s="389"/>
      <c r="K52" s="45"/>
      <c r="L52" s="46"/>
    </row>
    <row r="53" spans="1:12" ht="26.1" customHeight="1" x14ac:dyDescent="0.25">
      <c r="A53" s="47" t="s">
        <v>97</v>
      </c>
      <c r="B53" s="392" t="s">
        <v>98</v>
      </c>
      <c r="C53" s="392"/>
      <c r="D53" s="392"/>
      <c r="E53" s="393"/>
      <c r="F53" s="48">
        <v>0</v>
      </c>
      <c r="G53" s="49">
        <v>1</v>
      </c>
      <c r="H53" s="50">
        <v>2</v>
      </c>
      <c r="I53" s="65">
        <v>3</v>
      </c>
      <c r="J53" s="52" t="s">
        <v>99</v>
      </c>
      <c r="K53" s="66" t="s">
        <v>100</v>
      </c>
      <c r="L53" s="54" t="s">
        <v>101</v>
      </c>
    </row>
    <row r="54" spans="1:12" ht="54.75" customHeight="1" x14ac:dyDescent="0.25">
      <c r="A54" s="85">
        <v>5.0999999999999996</v>
      </c>
      <c r="B54" s="394" t="s">
        <v>393</v>
      </c>
      <c r="C54" s="394"/>
      <c r="D54" s="394"/>
      <c r="E54" s="394"/>
      <c r="F54" s="190" t="s">
        <v>399</v>
      </c>
      <c r="G54" s="57" t="s">
        <v>400</v>
      </c>
      <c r="H54" s="57" t="s">
        <v>401</v>
      </c>
      <c r="I54" s="58" t="s">
        <v>402</v>
      </c>
      <c r="J54" s="59"/>
      <c r="K54" s="60" t="str">
        <f>IF(J54="","NEG",IF(J54="N/A","NEG",IF(J54=3,"NEG",IF(J54=2,"LOW",IF(J54=1,"MOD",IF(J54=0,"HIGH"))))))</f>
        <v>NEG</v>
      </c>
      <c r="L54" s="67"/>
    </row>
    <row r="55" spans="1:12" ht="22.5" x14ac:dyDescent="0.2">
      <c r="A55" s="85">
        <v>5.2</v>
      </c>
      <c r="B55" s="394" t="s">
        <v>394</v>
      </c>
      <c r="C55" s="394"/>
      <c r="D55" s="394"/>
      <c r="E55" s="394"/>
      <c r="F55" s="191" t="s">
        <v>395</v>
      </c>
      <c r="G55" s="57" t="s">
        <v>396</v>
      </c>
      <c r="H55" s="57" t="s">
        <v>397</v>
      </c>
      <c r="I55" s="58" t="s">
        <v>398</v>
      </c>
      <c r="J55" s="59"/>
      <c r="K55" s="60" t="str">
        <f t="shared" ref="K55:K57" si="4">IF(J55="","NEG",IF(J55="N/A","NEG",IF(J55=3,"NEG",IF(J55=2,"LOW",IF(J55=1,"MOD",IF(J55=0,"HIGH"))))))</f>
        <v>NEG</v>
      </c>
      <c r="L55" s="67"/>
    </row>
    <row r="56" spans="1:12" ht="58.5" customHeight="1" x14ac:dyDescent="0.25">
      <c r="A56" s="85">
        <v>5.3</v>
      </c>
      <c r="B56" s="394" t="s">
        <v>263</v>
      </c>
      <c r="C56" s="394"/>
      <c r="D56" s="394"/>
      <c r="E56" s="394"/>
      <c r="F56" s="56" t="s">
        <v>264</v>
      </c>
      <c r="G56" s="57" t="s">
        <v>265</v>
      </c>
      <c r="H56" s="57" t="s">
        <v>266</v>
      </c>
      <c r="I56" s="58" t="s">
        <v>267</v>
      </c>
      <c r="J56" s="59"/>
      <c r="K56" s="60" t="str">
        <f t="shared" si="4"/>
        <v>NEG</v>
      </c>
      <c r="L56" s="67"/>
    </row>
    <row r="57" spans="1:12" ht="46.5" customHeight="1" x14ac:dyDescent="0.25">
      <c r="A57" s="85">
        <v>5.4</v>
      </c>
      <c r="B57" s="394" t="s">
        <v>268</v>
      </c>
      <c r="C57" s="394"/>
      <c r="D57" s="394"/>
      <c r="E57" s="394"/>
      <c r="F57" s="56" t="s">
        <v>269</v>
      </c>
      <c r="G57" s="57" t="s">
        <v>270</v>
      </c>
      <c r="H57" s="57" t="s">
        <v>417</v>
      </c>
      <c r="I57" s="58" t="s">
        <v>418</v>
      </c>
      <c r="J57" s="59"/>
      <c r="K57" s="60" t="str">
        <f t="shared" si="4"/>
        <v>NEG</v>
      </c>
      <c r="L57" s="67"/>
    </row>
    <row r="58" spans="1:12" ht="33" customHeight="1" thickBot="1" x14ac:dyDescent="0.3">
      <c r="A58" s="402" t="s">
        <v>135</v>
      </c>
      <c r="B58" s="403"/>
      <c r="C58" s="403"/>
      <c r="D58" s="403"/>
      <c r="E58" s="403"/>
      <c r="F58" s="403"/>
      <c r="G58" s="403"/>
      <c r="H58" s="403"/>
      <c r="I58" s="403"/>
      <c r="J58" s="62">
        <f>SUM(J54:J57)/12</f>
        <v>0</v>
      </c>
      <c r="K58" s="63">
        <f>COUNTIF(K54:K57,"High")</f>
        <v>0</v>
      </c>
      <c r="L58" s="64"/>
    </row>
    <row r="59" spans="1:12" ht="52.5" customHeight="1" x14ac:dyDescent="0.25">
      <c r="A59" s="376" t="s">
        <v>271</v>
      </c>
      <c r="B59" s="377"/>
      <c r="C59" s="377"/>
      <c r="D59" s="377"/>
      <c r="E59" s="378"/>
      <c r="F59" s="382" t="s">
        <v>84</v>
      </c>
      <c r="G59" s="383"/>
      <c r="H59" s="383"/>
      <c r="I59" s="384"/>
      <c r="J59" s="388">
        <f>COUNTIF(K62:K64,"Mod")</f>
        <v>0</v>
      </c>
      <c r="K59" s="43"/>
      <c r="L59" s="44"/>
    </row>
    <row r="60" spans="1:12" ht="75.75" customHeight="1" x14ac:dyDescent="0.25">
      <c r="A60" s="379"/>
      <c r="B60" s="380"/>
      <c r="C60" s="380"/>
      <c r="D60" s="380"/>
      <c r="E60" s="381"/>
      <c r="F60" s="385"/>
      <c r="G60" s="386"/>
      <c r="H60" s="386"/>
      <c r="I60" s="387"/>
      <c r="J60" s="389"/>
      <c r="K60" s="45"/>
      <c r="L60" s="46"/>
    </row>
    <row r="61" spans="1:12" ht="39" customHeight="1" x14ac:dyDescent="0.25">
      <c r="A61" s="47" t="s">
        <v>97</v>
      </c>
      <c r="B61" s="392" t="s">
        <v>98</v>
      </c>
      <c r="C61" s="392"/>
      <c r="D61" s="392"/>
      <c r="E61" s="393"/>
      <c r="F61" s="48">
        <v>0</v>
      </c>
      <c r="G61" s="49">
        <v>1</v>
      </c>
      <c r="H61" s="50">
        <v>2</v>
      </c>
      <c r="I61" s="65">
        <v>3</v>
      </c>
      <c r="J61" s="52" t="s">
        <v>99</v>
      </c>
      <c r="K61" s="66" t="s">
        <v>100</v>
      </c>
      <c r="L61" s="54" t="s">
        <v>101</v>
      </c>
    </row>
    <row r="62" spans="1:12" ht="43.5" customHeight="1" x14ac:dyDescent="0.25">
      <c r="A62" s="85">
        <v>6.1</v>
      </c>
      <c r="B62" s="394" t="s">
        <v>272</v>
      </c>
      <c r="C62" s="394"/>
      <c r="D62" s="394"/>
      <c r="E62" s="394"/>
      <c r="F62" s="56" t="s">
        <v>273</v>
      </c>
      <c r="G62" s="57" t="s">
        <v>274</v>
      </c>
      <c r="H62" s="57" t="s">
        <v>275</v>
      </c>
      <c r="I62" s="58" t="s">
        <v>276</v>
      </c>
      <c r="J62" s="59"/>
      <c r="K62" s="60" t="str">
        <f t="shared" ref="K62:K64" si="5">IF(J62="","NEG",IF(J62="N/A","NEG",IF(J62=3,"NEG",IF(J62=2,"LOW",IF(J62=1,"MOD",IF(J62=0,"HIGH"))))))</f>
        <v>NEG</v>
      </c>
      <c r="L62" s="67"/>
    </row>
    <row r="63" spans="1:12" ht="93.75" customHeight="1" x14ac:dyDescent="0.25">
      <c r="A63" s="85">
        <v>6.2</v>
      </c>
      <c r="B63" s="394" t="s">
        <v>277</v>
      </c>
      <c r="C63" s="394"/>
      <c r="D63" s="394"/>
      <c r="E63" s="394"/>
      <c r="F63" s="56" t="s">
        <v>278</v>
      </c>
      <c r="G63" s="57" t="s">
        <v>279</v>
      </c>
      <c r="H63" s="57" t="s">
        <v>280</v>
      </c>
      <c r="I63" s="58" t="s">
        <v>281</v>
      </c>
      <c r="J63" s="59"/>
      <c r="K63" s="60" t="str">
        <f t="shared" si="5"/>
        <v>NEG</v>
      </c>
      <c r="L63" s="67"/>
    </row>
    <row r="64" spans="1:12" ht="50.25" customHeight="1" x14ac:dyDescent="0.25">
      <c r="A64" s="85">
        <v>6.3</v>
      </c>
      <c r="B64" s="394" t="s">
        <v>282</v>
      </c>
      <c r="C64" s="394"/>
      <c r="D64" s="394"/>
      <c r="E64" s="394"/>
      <c r="F64" s="56" t="s">
        <v>283</v>
      </c>
      <c r="G64" s="68"/>
      <c r="H64" s="68"/>
      <c r="I64" s="58" t="s">
        <v>284</v>
      </c>
      <c r="J64" s="59"/>
      <c r="K64" s="60" t="str">
        <f t="shared" si="5"/>
        <v>NEG</v>
      </c>
      <c r="L64" s="67"/>
    </row>
    <row r="65" spans="1:12" ht="29.25" customHeight="1" thickBot="1" x14ac:dyDescent="0.3">
      <c r="A65" s="429" t="s">
        <v>135</v>
      </c>
      <c r="B65" s="430"/>
      <c r="C65" s="430"/>
      <c r="D65" s="430"/>
      <c r="E65" s="430"/>
      <c r="F65" s="430"/>
      <c r="G65" s="430"/>
      <c r="H65" s="430"/>
      <c r="I65" s="430"/>
      <c r="J65" s="82">
        <f>SUM(J62:J64)/9</f>
        <v>0</v>
      </c>
      <c r="K65" s="83">
        <f>COUNTIF(K62:K64,"High")</f>
        <v>0</v>
      </c>
      <c r="L65" s="84"/>
    </row>
    <row r="66" spans="1:12" ht="29.25" customHeight="1" x14ac:dyDescent="0.25">
      <c r="A66" s="431" t="s">
        <v>285</v>
      </c>
      <c r="B66" s="432"/>
      <c r="C66" s="432"/>
      <c r="D66" s="432"/>
      <c r="E66" s="433"/>
      <c r="F66" s="420" t="s">
        <v>84</v>
      </c>
      <c r="G66" s="421"/>
      <c r="H66" s="421"/>
      <c r="I66" s="422"/>
      <c r="J66" s="388">
        <f>COUNTIF(K69:K72,"Mod")</f>
        <v>0</v>
      </c>
      <c r="K66" s="43"/>
      <c r="L66" s="44"/>
    </row>
    <row r="67" spans="1:12" ht="29.25" customHeight="1" x14ac:dyDescent="0.25">
      <c r="A67" s="379"/>
      <c r="B67" s="380"/>
      <c r="C67" s="380"/>
      <c r="D67" s="380"/>
      <c r="E67" s="381"/>
      <c r="F67" s="385"/>
      <c r="G67" s="386"/>
      <c r="H67" s="386"/>
      <c r="I67" s="387"/>
      <c r="J67" s="389"/>
      <c r="K67" s="45"/>
      <c r="L67" s="46"/>
    </row>
    <row r="68" spans="1:12" ht="61.5" customHeight="1" x14ac:dyDescent="0.25">
      <c r="A68" s="47" t="s">
        <v>97</v>
      </c>
      <c r="B68" s="392" t="s">
        <v>98</v>
      </c>
      <c r="C68" s="392"/>
      <c r="D68" s="392"/>
      <c r="E68" s="393"/>
      <c r="F68" s="48">
        <v>0</v>
      </c>
      <c r="G68" s="49">
        <v>1</v>
      </c>
      <c r="H68" s="50">
        <v>2</v>
      </c>
      <c r="I68" s="51">
        <v>3</v>
      </c>
      <c r="J68" s="52" t="s">
        <v>99</v>
      </c>
      <c r="K68" s="66" t="s">
        <v>100</v>
      </c>
      <c r="L68" s="54" t="s">
        <v>101</v>
      </c>
    </row>
    <row r="69" spans="1:12" ht="60.75" customHeight="1" x14ac:dyDescent="0.25">
      <c r="A69" s="85">
        <v>7.1</v>
      </c>
      <c r="B69" s="427" t="s">
        <v>286</v>
      </c>
      <c r="C69" s="427"/>
      <c r="D69" s="427"/>
      <c r="E69" s="427"/>
      <c r="F69" s="56" t="s">
        <v>287</v>
      </c>
      <c r="G69" s="68"/>
      <c r="H69" s="68"/>
      <c r="I69" s="58" t="s">
        <v>288</v>
      </c>
      <c r="J69" s="59"/>
      <c r="K69" s="60" t="str">
        <f>IF(J69="","NEG",IF(J69="N/A","NEG",IF(J69=3,"NEG",IF(J69=2,"LOW",IF(J69=1,"MOD",IF(J69=0,"HIGH"))))))</f>
        <v>NEG</v>
      </c>
      <c r="L69" s="67"/>
    </row>
    <row r="70" spans="1:12" ht="57.75" customHeight="1" x14ac:dyDescent="0.25">
      <c r="A70" s="85">
        <v>7.2</v>
      </c>
      <c r="B70" s="427" t="s">
        <v>289</v>
      </c>
      <c r="C70" s="427"/>
      <c r="D70" s="427"/>
      <c r="E70" s="427"/>
      <c r="F70" s="56" t="s">
        <v>290</v>
      </c>
      <c r="G70" s="57" t="s">
        <v>291</v>
      </c>
      <c r="H70" s="57" t="s">
        <v>292</v>
      </c>
      <c r="I70" s="58" t="s">
        <v>293</v>
      </c>
      <c r="J70" s="59"/>
      <c r="K70" s="60" t="str">
        <f t="shared" ref="K70:K72" si="6">IF(J70="","NEG",IF(J70="N/A","NEG",IF(J70=3,"NEG",IF(J70=2,"LOW",IF(J70=1,"MOD",IF(J70=0,"HIGH"))))))</f>
        <v>NEG</v>
      </c>
      <c r="L70" s="67"/>
    </row>
    <row r="71" spans="1:12" ht="53.25" customHeight="1" x14ac:dyDescent="0.25">
      <c r="A71" s="85">
        <v>7.3</v>
      </c>
      <c r="B71" s="427" t="s">
        <v>294</v>
      </c>
      <c r="C71" s="427"/>
      <c r="D71" s="427"/>
      <c r="E71" s="427"/>
      <c r="F71" s="56" t="s">
        <v>295</v>
      </c>
      <c r="G71" s="57" t="s">
        <v>296</v>
      </c>
      <c r="H71" s="57" t="s">
        <v>297</v>
      </c>
      <c r="I71" s="58" t="s">
        <v>298</v>
      </c>
      <c r="J71" s="59"/>
      <c r="K71" s="60" t="str">
        <f t="shared" si="6"/>
        <v>NEG</v>
      </c>
      <c r="L71" s="67"/>
    </row>
    <row r="72" spans="1:12" ht="80.25" customHeight="1" x14ac:dyDescent="0.25">
      <c r="A72" s="85">
        <v>7.4</v>
      </c>
      <c r="B72" s="427" t="s">
        <v>299</v>
      </c>
      <c r="C72" s="427"/>
      <c r="D72" s="427"/>
      <c r="E72" s="427"/>
      <c r="F72" s="56" t="s">
        <v>300</v>
      </c>
      <c r="G72" s="57" t="s">
        <v>301</v>
      </c>
      <c r="H72" s="57" t="s">
        <v>302</v>
      </c>
      <c r="I72" s="58" t="s">
        <v>303</v>
      </c>
      <c r="J72" s="59"/>
      <c r="K72" s="60" t="str">
        <f t="shared" si="6"/>
        <v>NEG</v>
      </c>
      <c r="L72" s="67"/>
    </row>
    <row r="73" spans="1:12" ht="94.5" customHeight="1" thickBot="1" x14ac:dyDescent="0.3">
      <c r="A73" s="402" t="s">
        <v>135</v>
      </c>
      <c r="B73" s="403"/>
      <c r="C73" s="403"/>
      <c r="D73" s="403"/>
      <c r="E73" s="403"/>
      <c r="F73" s="403"/>
      <c r="G73" s="403"/>
      <c r="H73" s="403"/>
      <c r="I73" s="403"/>
      <c r="J73" s="62">
        <f>SUM(J69:J72)/12</f>
        <v>0</v>
      </c>
      <c r="K73" s="63">
        <f>COUNTIF(K69:K72,"High")</f>
        <v>0</v>
      </c>
      <c r="L73" s="64"/>
    </row>
    <row r="74" spans="1:12" ht="26.1" customHeight="1" x14ac:dyDescent="0.25">
      <c r="A74" s="376" t="s">
        <v>304</v>
      </c>
      <c r="B74" s="377"/>
      <c r="C74" s="377"/>
      <c r="D74" s="377"/>
      <c r="E74" s="378"/>
      <c r="F74" s="382" t="s">
        <v>84</v>
      </c>
      <c r="G74" s="383"/>
      <c r="H74" s="383"/>
      <c r="I74" s="384"/>
      <c r="J74" s="388">
        <f>COUNTIF(K77:K80,"Mod")</f>
        <v>0</v>
      </c>
      <c r="K74" s="43"/>
      <c r="L74" s="44"/>
    </row>
    <row r="75" spans="1:12" ht="15" customHeight="1" x14ac:dyDescent="0.25">
      <c r="A75" s="379"/>
      <c r="B75" s="380"/>
      <c r="C75" s="380"/>
      <c r="D75" s="380"/>
      <c r="E75" s="381"/>
      <c r="F75" s="385"/>
      <c r="G75" s="386"/>
      <c r="H75" s="386"/>
      <c r="I75" s="387"/>
      <c r="J75" s="389"/>
      <c r="K75" s="45"/>
      <c r="L75" s="46"/>
    </row>
    <row r="76" spans="1:12" ht="15.75" x14ac:dyDescent="0.25">
      <c r="A76" s="47" t="s">
        <v>97</v>
      </c>
      <c r="B76" s="392" t="s">
        <v>98</v>
      </c>
      <c r="C76" s="392"/>
      <c r="D76" s="392"/>
      <c r="E76" s="393"/>
      <c r="F76" s="48">
        <v>0</v>
      </c>
      <c r="G76" s="49">
        <v>1</v>
      </c>
      <c r="H76" s="50">
        <v>2</v>
      </c>
      <c r="I76" s="65">
        <v>3</v>
      </c>
      <c r="J76" s="52" t="s">
        <v>99</v>
      </c>
      <c r="K76" s="66" t="s">
        <v>100</v>
      </c>
      <c r="L76" s="54" t="s">
        <v>101</v>
      </c>
    </row>
    <row r="77" spans="1:12" ht="47.25" customHeight="1" x14ac:dyDescent="0.25">
      <c r="A77" s="85">
        <v>8.1</v>
      </c>
      <c r="B77" s="394" t="s">
        <v>305</v>
      </c>
      <c r="C77" s="394"/>
      <c r="D77" s="394"/>
      <c r="E77" s="394"/>
      <c r="F77" s="56" t="s">
        <v>306</v>
      </c>
      <c r="G77" s="57" t="s">
        <v>307</v>
      </c>
      <c r="H77" s="57" t="s">
        <v>308</v>
      </c>
      <c r="I77" s="58" t="s">
        <v>309</v>
      </c>
      <c r="J77" s="59"/>
      <c r="K77" s="60" t="str">
        <f>IF(J77="","NEG",IF(J77="N/A","NEG",IF(J77=3,"NEG",IF(J77=2,"LOW",IF(J77=1,"MOD",IF(J77=0,"HIGH"))))))</f>
        <v>NEG</v>
      </c>
      <c r="L77" s="67"/>
    </row>
    <row r="78" spans="1:12" ht="45.75" customHeight="1" x14ac:dyDescent="0.25">
      <c r="A78" s="85">
        <v>8.1999999999999993</v>
      </c>
      <c r="B78" s="394" t="s">
        <v>310</v>
      </c>
      <c r="C78" s="394"/>
      <c r="D78" s="394"/>
      <c r="E78" s="394"/>
      <c r="F78" s="56" t="s">
        <v>311</v>
      </c>
      <c r="G78" s="57" t="s">
        <v>312</v>
      </c>
      <c r="H78" s="57" t="s">
        <v>313</v>
      </c>
      <c r="I78" s="58" t="s">
        <v>314</v>
      </c>
      <c r="J78" s="59"/>
      <c r="K78" s="60" t="str">
        <f t="shared" ref="K78:K80" si="7">IF(J78="","NEG",IF(J78="N/A","NEG",IF(J78=3,"NEG",IF(J78=2,"LOW",IF(J78=1,"MOD",IF(J78=0,"HIGH"))))))</f>
        <v>NEG</v>
      </c>
      <c r="L78" s="67"/>
    </row>
    <row r="79" spans="1:12" ht="46.5" customHeight="1" x14ac:dyDescent="0.25">
      <c r="A79" s="85">
        <v>8.4</v>
      </c>
      <c r="B79" s="427" t="s">
        <v>316</v>
      </c>
      <c r="C79" s="427"/>
      <c r="D79" s="427"/>
      <c r="E79" s="427"/>
      <c r="F79" s="56" t="s">
        <v>315</v>
      </c>
      <c r="G79" s="57" t="s">
        <v>317</v>
      </c>
      <c r="H79" s="57" t="s">
        <v>385</v>
      </c>
      <c r="I79" s="58" t="s">
        <v>386</v>
      </c>
      <c r="J79" s="59"/>
      <c r="K79" s="60" t="str">
        <f t="shared" si="7"/>
        <v>NEG</v>
      </c>
      <c r="L79" s="67"/>
    </row>
    <row r="80" spans="1:12" ht="72.75" customHeight="1" x14ac:dyDescent="0.25">
      <c r="A80" s="85">
        <v>8.5</v>
      </c>
      <c r="B80" s="427" t="s">
        <v>318</v>
      </c>
      <c r="C80" s="427"/>
      <c r="D80" s="427"/>
      <c r="E80" s="427"/>
      <c r="F80" s="56" t="s">
        <v>315</v>
      </c>
      <c r="G80" s="57" t="s">
        <v>319</v>
      </c>
      <c r="H80" s="57" t="s">
        <v>320</v>
      </c>
      <c r="I80" s="58" t="s">
        <v>321</v>
      </c>
      <c r="J80" s="59"/>
      <c r="K80" s="60" t="str">
        <f t="shared" si="7"/>
        <v>NEG</v>
      </c>
      <c r="L80" s="67"/>
    </row>
    <row r="81" spans="1:12" ht="67.5" customHeight="1" thickBot="1" x14ac:dyDescent="0.3">
      <c r="A81" s="429" t="s">
        <v>135</v>
      </c>
      <c r="B81" s="430"/>
      <c r="C81" s="430"/>
      <c r="D81" s="430"/>
      <c r="E81" s="430"/>
      <c r="F81" s="430"/>
      <c r="G81" s="430"/>
      <c r="H81" s="430"/>
      <c r="I81" s="430"/>
      <c r="J81" s="82">
        <f>SUM(J77:J80)/12</f>
        <v>0</v>
      </c>
      <c r="K81" s="83">
        <f>COUNTIF(K77:K80,"High")</f>
        <v>0</v>
      </c>
      <c r="L81" s="84"/>
    </row>
    <row r="82" spans="1:12" ht="54" customHeight="1" x14ac:dyDescent="0.25">
      <c r="A82" s="431" t="s">
        <v>322</v>
      </c>
      <c r="B82" s="432"/>
      <c r="C82" s="432"/>
      <c r="D82" s="432"/>
      <c r="E82" s="433"/>
      <c r="F82" s="420" t="s">
        <v>84</v>
      </c>
      <c r="G82" s="421"/>
      <c r="H82" s="421"/>
      <c r="I82" s="422"/>
      <c r="J82" s="388">
        <f>COUNTIF(K85:K86,"Mod")</f>
        <v>0</v>
      </c>
      <c r="K82" s="43"/>
      <c r="L82" s="44"/>
    </row>
    <row r="83" spans="1:12" ht="26.1" customHeight="1" x14ac:dyDescent="0.25">
      <c r="A83" s="379"/>
      <c r="B83" s="380"/>
      <c r="C83" s="380"/>
      <c r="D83" s="380"/>
      <c r="E83" s="381"/>
      <c r="F83" s="385"/>
      <c r="G83" s="386"/>
      <c r="H83" s="386"/>
      <c r="I83" s="387"/>
      <c r="J83" s="389"/>
      <c r="K83" s="45"/>
      <c r="L83" s="46"/>
    </row>
    <row r="84" spans="1:12" ht="15" customHeight="1" x14ac:dyDescent="0.25">
      <c r="A84" s="47" t="s">
        <v>97</v>
      </c>
      <c r="B84" s="392" t="s">
        <v>98</v>
      </c>
      <c r="C84" s="392"/>
      <c r="D84" s="392"/>
      <c r="E84" s="393"/>
      <c r="F84" s="48">
        <v>0</v>
      </c>
      <c r="G84" s="49">
        <v>1</v>
      </c>
      <c r="H84" s="50">
        <v>2</v>
      </c>
      <c r="I84" s="65">
        <v>3</v>
      </c>
      <c r="J84" s="52" t="s">
        <v>99</v>
      </c>
      <c r="K84" s="66" t="s">
        <v>100</v>
      </c>
      <c r="L84" s="54" t="s">
        <v>101</v>
      </c>
    </row>
    <row r="85" spans="1:12" ht="66" customHeight="1" x14ac:dyDescent="0.25">
      <c r="A85" s="85">
        <v>9.1</v>
      </c>
      <c r="B85" s="394" t="s">
        <v>323</v>
      </c>
      <c r="C85" s="394"/>
      <c r="D85" s="394"/>
      <c r="E85" s="394"/>
      <c r="F85" s="56" t="s">
        <v>248</v>
      </c>
      <c r="G85" s="57" t="s">
        <v>249</v>
      </c>
      <c r="H85" s="86" t="s">
        <v>250</v>
      </c>
      <c r="I85" s="58" t="s">
        <v>251</v>
      </c>
      <c r="J85" s="59"/>
      <c r="K85" s="60" t="str">
        <f>IF(J85="","NEG",IF(J85="N/A","NEG",IF(J85=3,"NEG",IF(J85=2,"LOW",IF(J85=1,"MOD",IF(J85=0,"HIGH"))))))</f>
        <v>NEG</v>
      </c>
      <c r="L85" s="67"/>
    </row>
    <row r="86" spans="1:12" ht="52.5" customHeight="1" x14ac:dyDescent="0.25">
      <c r="A86" s="85">
        <v>9.1999999999999993</v>
      </c>
      <c r="B86" s="394" t="s">
        <v>324</v>
      </c>
      <c r="C86" s="394"/>
      <c r="D86" s="394"/>
      <c r="E86" s="394"/>
      <c r="F86" s="56" t="s">
        <v>325</v>
      </c>
      <c r="G86" s="57" t="s">
        <v>326</v>
      </c>
      <c r="H86" s="86" t="s">
        <v>327</v>
      </c>
      <c r="I86" s="58" t="s">
        <v>328</v>
      </c>
      <c r="J86" s="59"/>
      <c r="K86" s="60" t="str">
        <f t="shared" ref="K86" si="8">IF(J86="","NEG",IF(J86="N/A","NEG",IF(J86=3,"NEG",IF(J86=2,"LOW",IF(J86=1,"MOD",IF(J86=0,"HIGH"))))))</f>
        <v>NEG</v>
      </c>
      <c r="L86" s="67"/>
    </row>
    <row r="87" spans="1:12" ht="111" customHeight="1" thickBot="1" x14ac:dyDescent="0.3">
      <c r="A87" s="402" t="s">
        <v>135</v>
      </c>
      <c r="B87" s="403"/>
      <c r="C87" s="403"/>
      <c r="D87" s="403"/>
      <c r="E87" s="403"/>
      <c r="F87" s="403"/>
      <c r="G87" s="403"/>
      <c r="H87" s="403"/>
      <c r="I87" s="403"/>
      <c r="J87" s="62">
        <f>SUM(J85:J86)/6</f>
        <v>0</v>
      </c>
      <c r="K87" s="63">
        <f>COUNTIF(K85:K86,"High")</f>
        <v>0</v>
      </c>
      <c r="L87" s="64"/>
    </row>
    <row r="88" spans="1:12" ht="77.25" customHeight="1" x14ac:dyDescent="0.25">
      <c r="A88" s="376" t="s">
        <v>329</v>
      </c>
      <c r="B88" s="377"/>
      <c r="C88" s="377"/>
      <c r="D88" s="377"/>
      <c r="E88" s="378"/>
      <c r="F88" s="382" t="s">
        <v>84</v>
      </c>
      <c r="G88" s="383"/>
      <c r="H88" s="383"/>
      <c r="I88" s="384"/>
      <c r="J88" s="388">
        <f>COUNTIF(K91:K95,"Mod")</f>
        <v>0</v>
      </c>
      <c r="K88" s="43"/>
      <c r="L88" s="44"/>
    </row>
    <row r="89" spans="1:12" ht="29.25" customHeight="1" x14ac:dyDescent="0.25">
      <c r="A89" s="379"/>
      <c r="B89" s="380"/>
      <c r="C89" s="380"/>
      <c r="D89" s="380"/>
      <c r="E89" s="381"/>
      <c r="F89" s="385"/>
      <c r="G89" s="386"/>
      <c r="H89" s="386"/>
      <c r="I89" s="387"/>
      <c r="J89" s="389"/>
      <c r="K89" s="45"/>
      <c r="L89" s="46"/>
    </row>
    <row r="90" spans="1:12" ht="45.75" customHeight="1" x14ac:dyDescent="0.25">
      <c r="A90" s="47" t="s">
        <v>97</v>
      </c>
      <c r="B90" s="392" t="s">
        <v>98</v>
      </c>
      <c r="C90" s="392"/>
      <c r="D90" s="392"/>
      <c r="E90" s="393"/>
      <c r="F90" s="48">
        <v>0</v>
      </c>
      <c r="G90" s="49">
        <v>1</v>
      </c>
      <c r="H90" s="50">
        <v>2</v>
      </c>
      <c r="I90" s="65">
        <v>3</v>
      </c>
      <c r="J90" s="52" t="s">
        <v>99</v>
      </c>
      <c r="K90" s="66" t="s">
        <v>100</v>
      </c>
      <c r="L90" s="54" t="s">
        <v>101</v>
      </c>
    </row>
    <row r="91" spans="1:12" ht="52.5" customHeight="1" x14ac:dyDescent="0.25">
      <c r="A91" s="85">
        <v>10.1</v>
      </c>
      <c r="B91" s="434" t="s">
        <v>330</v>
      </c>
      <c r="C91" s="435"/>
      <c r="D91" s="435"/>
      <c r="E91" s="436"/>
      <c r="F91" s="56" t="s">
        <v>331</v>
      </c>
      <c r="G91" s="57" t="s">
        <v>332</v>
      </c>
      <c r="H91" s="57" t="s">
        <v>333</v>
      </c>
      <c r="I91" s="58" t="s">
        <v>334</v>
      </c>
      <c r="J91" s="59"/>
      <c r="K91" s="60" t="str">
        <f>IF(J91="","NEG",IF(J91="N/A","NEG",IF(J91=3,"NEG",IF(J91=2,"LOW",IF(J91=1,"MOD",IF(J91=0,"HIGH"))))))</f>
        <v>NEG</v>
      </c>
      <c r="L91" s="67"/>
    </row>
    <row r="92" spans="1:12" ht="59.25" customHeight="1" x14ac:dyDescent="0.25">
      <c r="A92" s="85">
        <v>10.199999999999999</v>
      </c>
      <c r="B92" s="427" t="s">
        <v>335</v>
      </c>
      <c r="C92" s="427"/>
      <c r="D92" s="427"/>
      <c r="E92" s="427"/>
      <c r="F92" s="56" t="s">
        <v>336</v>
      </c>
      <c r="G92" s="57" t="s">
        <v>337</v>
      </c>
      <c r="H92" s="57" t="s">
        <v>338</v>
      </c>
      <c r="I92" s="58" t="s">
        <v>339</v>
      </c>
      <c r="J92" s="59"/>
      <c r="K92" s="60" t="str">
        <f t="shared" ref="K92:K96" si="9">IF(J92="","NEG",IF(J92="N/A","NEG",IF(J92=3,"NEG",IF(J92=2,"LOW",IF(J92=1,"MOD",IF(J92=0,"HIGH"))))))</f>
        <v>NEG</v>
      </c>
      <c r="L92" s="67"/>
    </row>
    <row r="93" spans="1:12" ht="41.25" customHeight="1" x14ac:dyDescent="0.25">
      <c r="A93" s="85">
        <v>10.3</v>
      </c>
      <c r="B93" s="427" t="s">
        <v>340</v>
      </c>
      <c r="C93" s="427"/>
      <c r="D93" s="427"/>
      <c r="E93" s="427"/>
      <c r="F93" s="56" t="s">
        <v>414</v>
      </c>
      <c r="G93" s="57" t="s">
        <v>415</v>
      </c>
      <c r="H93" s="57" t="s">
        <v>341</v>
      </c>
      <c r="I93" s="58" t="s">
        <v>416</v>
      </c>
      <c r="J93" s="59"/>
      <c r="K93" s="60" t="str">
        <f t="shared" si="9"/>
        <v>NEG</v>
      </c>
      <c r="L93" s="67"/>
    </row>
    <row r="94" spans="1:12" ht="29.25" hidden="1" customHeight="1" x14ac:dyDescent="0.25">
      <c r="A94" s="85">
        <v>10.3</v>
      </c>
      <c r="B94" s="394" t="s">
        <v>403</v>
      </c>
      <c r="C94" s="394"/>
      <c r="D94" s="394"/>
      <c r="E94" s="394"/>
      <c r="F94" s="56" t="s">
        <v>404</v>
      </c>
      <c r="G94" s="57" t="s">
        <v>405</v>
      </c>
      <c r="H94" s="57" t="s">
        <v>406</v>
      </c>
      <c r="I94" s="58" t="s">
        <v>407</v>
      </c>
      <c r="J94" s="59"/>
      <c r="K94" s="60" t="str">
        <f t="shared" si="9"/>
        <v>NEG</v>
      </c>
      <c r="L94" s="67"/>
    </row>
    <row r="95" spans="1:12" ht="46.5" customHeight="1" x14ac:dyDescent="0.25">
      <c r="A95" s="85">
        <v>10.4</v>
      </c>
      <c r="B95" s="394" t="s">
        <v>419</v>
      </c>
      <c r="C95" s="394"/>
      <c r="D95" s="394"/>
      <c r="E95" s="394"/>
      <c r="F95" s="56" t="s">
        <v>421</v>
      </c>
      <c r="G95" s="57" t="s">
        <v>420</v>
      </c>
      <c r="H95" s="57" t="s">
        <v>408</v>
      </c>
      <c r="I95" s="57" t="s">
        <v>409</v>
      </c>
      <c r="J95" s="59"/>
      <c r="K95" s="60" t="str">
        <f t="shared" si="9"/>
        <v>NEG</v>
      </c>
      <c r="L95" s="67"/>
    </row>
    <row r="96" spans="1:12" ht="38.25" customHeight="1" x14ac:dyDescent="0.25">
      <c r="A96" s="192">
        <v>10.5</v>
      </c>
      <c r="B96" s="395" t="s">
        <v>388</v>
      </c>
      <c r="C96" s="396"/>
      <c r="D96" s="396"/>
      <c r="E96" s="397"/>
      <c r="F96" s="87" t="s">
        <v>342</v>
      </c>
      <c r="G96" s="88" t="s">
        <v>410</v>
      </c>
      <c r="H96" s="88" t="s">
        <v>411</v>
      </c>
      <c r="I96" s="88" t="s">
        <v>412</v>
      </c>
      <c r="J96" s="80"/>
      <c r="K96" s="89" t="str">
        <f t="shared" si="9"/>
        <v>NEG</v>
      </c>
      <c r="L96" s="81"/>
    </row>
    <row r="97" spans="1:12" ht="32.25" customHeight="1" thickBot="1" x14ac:dyDescent="0.3">
      <c r="A97" s="402" t="s">
        <v>135</v>
      </c>
      <c r="B97" s="403"/>
      <c r="C97" s="403"/>
      <c r="D97" s="403"/>
      <c r="E97" s="403"/>
      <c r="F97" s="403"/>
      <c r="G97" s="403"/>
      <c r="H97" s="403"/>
      <c r="I97" s="403"/>
      <c r="J97" s="62">
        <f>SUM(J91:J96)/15</f>
        <v>0</v>
      </c>
      <c r="K97" s="63">
        <f>COUNTIF(K91:K96,"High")</f>
        <v>0</v>
      </c>
      <c r="L97" s="64"/>
    </row>
    <row r="99" spans="1:12" ht="26.25" customHeight="1" x14ac:dyDescent="0.25"/>
    <row r="100" spans="1:12" ht="29.25" customHeight="1" x14ac:dyDescent="0.25"/>
    <row r="101" spans="1:12" ht="29.25" customHeight="1" x14ac:dyDescent="0.25"/>
    <row r="102" spans="1:12" ht="65.25" customHeight="1" x14ac:dyDescent="0.25"/>
    <row r="103" spans="1:12" ht="58.5" customHeight="1" x14ac:dyDescent="0.25"/>
    <row r="104" spans="1:12" ht="56.25" customHeight="1" x14ac:dyDescent="0.25"/>
    <row r="105" spans="1:12" ht="26.1" customHeight="1" x14ac:dyDescent="0.25"/>
    <row r="106" spans="1:12" ht="15" customHeight="1" x14ac:dyDescent="0.25"/>
    <row r="108" spans="1:12" ht="26.25" customHeight="1" x14ac:dyDescent="0.25"/>
    <row r="109" spans="1:12" ht="53.25" customHeight="1" x14ac:dyDescent="0.25"/>
    <row r="110" spans="1:12" ht="42" customHeight="1" x14ac:dyDescent="0.25"/>
    <row r="111" spans="1:12" ht="49.5" customHeight="1" x14ac:dyDescent="0.25"/>
    <row r="112" spans="1:12" ht="47.25" customHeight="1" x14ac:dyDescent="0.25"/>
    <row r="113" ht="55.5" customHeight="1" x14ac:dyDescent="0.25"/>
    <row r="114" ht="37.5" customHeight="1" x14ac:dyDescent="0.25"/>
    <row r="115" ht="26.1" customHeight="1" x14ac:dyDescent="0.25"/>
    <row r="116" ht="15" customHeight="1" x14ac:dyDescent="0.25"/>
    <row r="118" ht="26.25" customHeight="1" x14ac:dyDescent="0.25"/>
    <row r="119" ht="67.5" customHeight="1" x14ac:dyDescent="0.25"/>
    <row r="120" ht="45" customHeight="1" x14ac:dyDescent="0.25"/>
    <row r="121" ht="55.5" customHeight="1" x14ac:dyDescent="0.25"/>
    <row r="122" ht="26.1" customHeight="1" x14ac:dyDescent="0.25"/>
    <row r="123" ht="15" customHeight="1" x14ac:dyDescent="0.25"/>
    <row r="125" ht="26.25" customHeight="1" x14ac:dyDescent="0.25"/>
    <row r="126" ht="52.5" customHeight="1" x14ac:dyDescent="0.25"/>
    <row r="127" ht="86.25" customHeight="1" x14ac:dyDescent="0.25"/>
    <row r="128" ht="68.25" customHeight="1" x14ac:dyDescent="0.25"/>
    <row r="129" ht="66" customHeight="1" x14ac:dyDescent="0.25"/>
    <row r="130" ht="62.25" customHeight="1" x14ac:dyDescent="0.25"/>
    <row r="131" ht="56.25" customHeight="1" x14ac:dyDescent="0.25"/>
    <row r="132" ht="46.5" hidden="1" customHeight="1" x14ac:dyDescent="0.25"/>
    <row r="133" ht="50.25" hidden="1" customHeight="1" x14ac:dyDescent="0.25"/>
    <row r="134" ht="39" customHeight="1" x14ac:dyDescent="0.25"/>
    <row r="135" ht="39" customHeight="1" x14ac:dyDescent="0.25"/>
    <row r="136" ht="39" customHeight="1" x14ac:dyDescent="0.25"/>
    <row r="137" ht="26.1" customHeight="1" x14ac:dyDescent="0.25"/>
  </sheetData>
  <sheetProtection selectLockedCells="1"/>
  <mergeCells count="130">
    <mergeCell ref="A97:I97"/>
    <mergeCell ref="B93:E93"/>
    <mergeCell ref="B94:E94"/>
    <mergeCell ref="B95:E95"/>
    <mergeCell ref="B96:E96"/>
    <mergeCell ref="J88:J89"/>
    <mergeCell ref="B90:E90"/>
    <mergeCell ref="B91:E91"/>
    <mergeCell ref="B92:E92"/>
    <mergeCell ref="B84:E84"/>
    <mergeCell ref="B85:E85"/>
    <mergeCell ref="B86:E86"/>
    <mergeCell ref="A87:I87"/>
    <mergeCell ref="A88:E89"/>
    <mergeCell ref="F88:I89"/>
    <mergeCell ref="B80:E80"/>
    <mergeCell ref="A81:I81"/>
    <mergeCell ref="A82:E83"/>
    <mergeCell ref="F82:I83"/>
    <mergeCell ref="J82:J83"/>
    <mergeCell ref="J74:J75"/>
    <mergeCell ref="B76:E76"/>
    <mergeCell ref="B77:E77"/>
    <mergeCell ref="B78:E78"/>
    <mergeCell ref="B79:E79"/>
    <mergeCell ref="B71:E71"/>
    <mergeCell ref="B72:E72"/>
    <mergeCell ref="A73:I73"/>
    <mergeCell ref="A74:E75"/>
    <mergeCell ref="F74:I75"/>
    <mergeCell ref="A66:E67"/>
    <mergeCell ref="F66:I67"/>
    <mergeCell ref="J66:J67"/>
    <mergeCell ref="B68:E68"/>
    <mergeCell ref="B69:E69"/>
    <mergeCell ref="B70:E70"/>
    <mergeCell ref="B63:E63"/>
    <mergeCell ref="B64:E64"/>
    <mergeCell ref="A65:I65"/>
    <mergeCell ref="J59:J60"/>
    <mergeCell ref="B61:E61"/>
    <mergeCell ref="B62:E62"/>
    <mergeCell ref="B56:E56"/>
    <mergeCell ref="B57:E57"/>
    <mergeCell ref="A58:I58"/>
    <mergeCell ref="A59:E60"/>
    <mergeCell ref="F59:I60"/>
    <mergeCell ref="A51:E52"/>
    <mergeCell ref="F51:I52"/>
    <mergeCell ref="J51:J52"/>
    <mergeCell ref="B53:E53"/>
    <mergeCell ref="B54:E54"/>
    <mergeCell ref="B55:E55"/>
    <mergeCell ref="B47:E47"/>
    <mergeCell ref="B48:E48"/>
    <mergeCell ref="B49:E49"/>
    <mergeCell ref="A50:I50"/>
    <mergeCell ref="B42:E42"/>
    <mergeCell ref="B43:E43"/>
    <mergeCell ref="B44:E44"/>
    <mergeCell ref="B45:E45"/>
    <mergeCell ref="B46:E46"/>
    <mergeCell ref="B38:E38"/>
    <mergeCell ref="B39:E39"/>
    <mergeCell ref="B40:E40"/>
    <mergeCell ref="B41:E41"/>
    <mergeCell ref="A34:I34"/>
    <mergeCell ref="A35:E36"/>
    <mergeCell ref="F35:I36"/>
    <mergeCell ref="J35:J36"/>
    <mergeCell ref="B37:E37"/>
    <mergeCell ref="B31:E31"/>
    <mergeCell ref="B32:E32"/>
    <mergeCell ref="B33:E33"/>
    <mergeCell ref="J27:J28"/>
    <mergeCell ref="B29:E29"/>
    <mergeCell ref="B30:E30"/>
    <mergeCell ref="A26:I26"/>
    <mergeCell ref="A27:E28"/>
    <mergeCell ref="F27:I28"/>
    <mergeCell ref="B23:E23"/>
    <mergeCell ref="B24:E24"/>
    <mergeCell ref="B25:E25"/>
    <mergeCell ref="B19:E19"/>
    <mergeCell ref="B20:E20"/>
    <mergeCell ref="B21:E21"/>
    <mergeCell ref="B22:E22"/>
    <mergeCell ref="B16:E16"/>
    <mergeCell ref="BC19:BI19"/>
    <mergeCell ref="B17:E17"/>
    <mergeCell ref="BB20:BB21"/>
    <mergeCell ref="BD20:BI21"/>
    <mergeCell ref="BK20:BK21"/>
    <mergeCell ref="B18:E18"/>
    <mergeCell ref="BA14:BA15"/>
    <mergeCell ref="BJ14:BJ15"/>
    <mergeCell ref="BK14:BK15"/>
    <mergeCell ref="A1:E1"/>
    <mergeCell ref="F1:L1"/>
    <mergeCell ref="BA1:BB1"/>
    <mergeCell ref="A2:E3"/>
    <mergeCell ref="F2:I3"/>
    <mergeCell ref="J2:J3"/>
    <mergeCell ref="BA2:BB3"/>
    <mergeCell ref="B6:E6"/>
    <mergeCell ref="B7:E7"/>
    <mergeCell ref="B5:E5"/>
    <mergeCell ref="BC7:BI7"/>
    <mergeCell ref="B4:E4"/>
    <mergeCell ref="BA4:BB4"/>
    <mergeCell ref="BA5:BB5"/>
    <mergeCell ref="BA6:BB6"/>
    <mergeCell ref="BL14:BL15"/>
    <mergeCell ref="A12:E13"/>
    <mergeCell ref="F12:I13"/>
    <mergeCell ref="J12:J13"/>
    <mergeCell ref="BC15:BC18"/>
    <mergeCell ref="B14:E14"/>
    <mergeCell ref="B15:E15"/>
    <mergeCell ref="B8:E8"/>
    <mergeCell ref="BC10:BI10"/>
    <mergeCell ref="BB11:BB18"/>
    <mergeCell ref="BC11:BC14"/>
    <mergeCell ref="B9:E9"/>
    <mergeCell ref="B10:E10"/>
    <mergeCell ref="A11:I11"/>
    <mergeCell ref="BD8:BI9"/>
    <mergeCell ref="BC8:BC9"/>
    <mergeCell ref="BB8:BB9"/>
    <mergeCell ref="BJ8:BJ9"/>
  </mergeCells>
  <conditionalFormatting sqref="K5:K10 K15:K25 K30:K33 K38:K49 K54:K57 K62:K64 K69:K72 K77:K80 K85:K86 K91:K96">
    <cfRule type="containsText" dxfId="6" priority="37" operator="containsText" text="NEG">
      <formula>NOT(ISERROR(SEARCH("NEG",K5)))</formula>
    </cfRule>
    <cfRule type="containsText" dxfId="5" priority="38" operator="containsText" text="LOW">
      <formula>NOT(ISERROR(SEARCH("LOW",K5)))</formula>
    </cfRule>
    <cfRule type="containsText" dxfId="4" priority="39" operator="containsText" text="MOD">
      <formula>NOT(ISERROR(SEARCH("MOD",K5)))</formula>
    </cfRule>
    <cfRule type="containsText" dxfId="3" priority="40" operator="containsText" text="HIGH">
      <formula>NOT(ISERROR(SEARCH("HIGH",K5)))</formula>
    </cfRule>
  </conditionalFormatting>
  <pageMargins left="0.7" right="0.7" top="0.75" bottom="0.75" header="0.3" footer="0.3"/>
  <pageSetup paperSize="3" scale="57" fitToWidth="5" fitToHeight="5" orientation="landscape" r:id="rId1"/>
  <headerFooter>
    <oddFooter>&amp;L&amp;8 FM-PUR-009-Supplier Risk Assessment - For Record Use Only
Page &amp;P of &amp;N&amp;R&amp;8 Rev #: B
Rev. Date: 12/09/2025</oddFooter>
  </headerFooter>
  <rowBreaks count="3" manualBreakCount="3">
    <brk id="26" max="11" man="1"/>
    <brk id="50" max="11" man="1"/>
    <brk id="73" max="11"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12"/>
  <sheetViews>
    <sheetView workbookViewId="0">
      <selection activeCell="E3" sqref="E3:E11"/>
    </sheetView>
  </sheetViews>
  <sheetFormatPr defaultRowHeight="15" x14ac:dyDescent="0.25"/>
  <cols>
    <col min="1" max="1" width="5.140625" customWidth="1"/>
    <col min="2" max="2" width="31.7109375" customWidth="1"/>
    <col min="3" max="3" width="59.42578125" bestFit="1" customWidth="1"/>
    <col min="4" max="4" width="60.7109375" customWidth="1"/>
    <col min="5" max="5" width="11" customWidth="1"/>
    <col min="6" max="6" width="66.140625" customWidth="1"/>
    <col min="7" max="7" width="1.5703125" customWidth="1"/>
    <col min="8" max="27" width="66.140625" customWidth="1"/>
    <col min="29" max="29" width="11.7109375" style="122" bestFit="1" customWidth="1"/>
    <col min="30" max="30" width="23.85546875" style="122" bestFit="1" customWidth="1"/>
    <col min="31" max="31" width="20" style="122" customWidth="1"/>
    <col min="32" max="32" width="18.140625" style="122" customWidth="1"/>
    <col min="33" max="33" width="19.42578125" style="122" customWidth="1"/>
    <col min="34" max="34" width="18.85546875" style="122" bestFit="1" customWidth="1"/>
    <col min="35" max="35" width="15.85546875" style="122" bestFit="1" customWidth="1"/>
    <col min="36" max="36" width="28.5703125" style="122" bestFit="1" customWidth="1"/>
    <col min="37" max="37" width="16.7109375" style="122" bestFit="1" customWidth="1"/>
    <col min="38" max="38" width="22.140625" style="122" bestFit="1" customWidth="1"/>
    <col min="39" max="39" width="9.140625" style="122"/>
  </cols>
  <sheetData>
    <row r="1" spans="1:39" x14ac:dyDescent="0.25">
      <c r="C1" s="442" t="s">
        <v>343</v>
      </c>
      <c r="D1" s="442"/>
      <c r="AC1" s="443" t="s">
        <v>344</v>
      </c>
      <c r="AD1" s="445" t="s">
        <v>345</v>
      </c>
      <c r="AE1" s="445" t="s">
        <v>346</v>
      </c>
      <c r="AF1" s="437" t="s">
        <v>347</v>
      </c>
      <c r="AG1" s="114"/>
      <c r="AH1" s="114"/>
      <c r="AI1" s="114"/>
      <c r="AJ1" s="114"/>
      <c r="AK1" s="114"/>
      <c r="AL1" s="114"/>
    </row>
    <row r="2" spans="1:39" s="91" customFormat="1" ht="21" thickBot="1" x14ac:dyDescent="0.3">
      <c r="A2" s="52" t="s">
        <v>97</v>
      </c>
      <c r="B2" s="66" t="s">
        <v>348</v>
      </c>
      <c r="C2" s="66" t="s">
        <v>349</v>
      </c>
      <c r="D2" s="53" t="s">
        <v>350</v>
      </c>
      <c r="E2" s="53" t="s">
        <v>351</v>
      </c>
      <c r="F2" s="90" t="s">
        <v>352</v>
      </c>
      <c r="G2"/>
      <c r="H2"/>
      <c r="I2"/>
      <c r="J2"/>
      <c r="K2"/>
      <c r="L2"/>
      <c r="M2"/>
      <c r="N2"/>
      <c r="O2"/>
      <c r="P2"/>
      <c r="Q2"/>
      <c r="R2"/>
      <c r="S2"/>
      <c r="T2"/>
      <c r="U2"/>
      <c r="V2"/>
      <c r="W2"/>
      <c r="X2"/>
      <c r="Y2"/>
      <c r="Z2"/>
      <c r="AA2"/>
      <c r="AC2" s="444"/>
      <c r="AD2" s="446"/>
      <c r="AE2" s="446"/>
      <c r="AF2" s="438"/>
      <c r="AG2" s="123"/>
      <c r="AH2" s="123"/>
      <c r="AI2" s="123"/>
      <c r="AJ2" s="123"/>
      <c r="AK2" s="123"/>
      <c r="AL2" s="123"/>
      <c r="AM2" s="124"/>
    </row>
    <row r="3" spans="1:39" s="98" customFormat="1" ht="77.25" thickBot="1" x14ac:dyDescent="0.3">
      <c r="A3" s="92">
        <v>1</v>
      </c>
      <c r="B3" s="93" t="s">
        <v>353</v>
      </c>
      <c r="C3" s="94" t="s">
        <v>354</v>
      </c>
      <c r="D3" s="95"/>
      <c r="E3" s="96"/>
      <c r="F3" s="97"/>
      <c r="G3"/>
      <c r="H3"/>
      <c r="I3"/>
      <c r="J3"/>
      <c r="K3"/>
      <c r="L3"/>
      <c r="M3"/>
      <c r="N3"/>
      <c r="O3"/>
      <c r="P3"/>
      <c r="Q3"/>
      <c r="R3"/>
      <c r="S3"/>
      <c r="T3"/>
      <c r="U3"/>
      <c r="V3"/>
      <c r="W3"/>
      <c r="X3"/>
      <c r="Y3"/>
      <c r="Z3"/>
      <c r="AA3"/>
      <c r="AC3" s="154">
        <f>AD3+AE3+AE4</f>
        <v>0</v>
      </c>
      <c r="AD3" s="125">
        <f>COUNTIF($E$3:$E$11,"H")*1.33333333333333</f>
        <v>0</v>
      </c>
      <c r="AE3" s="125">
        <f>COUNTIF($E$3:$E$11,"M")*0.65</f>
        <v>0</v>
      </c>
      <c r="AF3" s="126">
        <f>COUNTIF($E$3:$E$11,"L")</f>
        <v>0</v>
      </c>
      <c r="AG3" s="127"/>
      <c r="AH3" s="127"/>
      <c r="AI3" s="127"/>
      <c r="AJ3" s="127"/>
      <c r="AK3" s="127"/>
      <c r="AL3" s="127"/>
      <c r="AM3" s="128"/>
    </row>
    <row r="4" spans="1:39" s="98" customFormat="1" ht="77.25" thickBot="1" x14ac:dyDescent="0.3">
      <c r="A4" s="92">
        <v>2</v>
      </c>
      <c r="B4" s="99" t="s">
        <v>355</v>
      </c>
      <c r="C4" s="94" t="s">
        <v>356</v>
      </c>
      <c r="D4" s="97"/>
      <c r="E4" s="96"/>
      <c r="F4" s="100"/>
      <c r="G4"/>
      <c r="H4"/>
      <c r="I4"/>
      <c r="J4"/>
      <c r="K4"/>
      <c r="L4"/>
      <c r="M4"/>
      <c r="N4"/>
      <c r="O4"/>
      <c r="P4"/>
      <c r="Q4"/>
      <c r="R4"/>
      <c r="S4"/>
      <c r="T4"/>
      <c r="U4"/>
      <c r="V4"/>
      <c r="W4"/>
      <c r="X4"/>
      <c r="Y4"/>
      <c r="Z4"/>
      <c r="AA4"/>
      <c r="AC4" s="129"/>
      <c r="AD4" s="130" t="s">
        <v>357</v>
      </c>
      <c r="AE4" s="131">
        <f>COUNTIF(U24,"X")</f>
        <v>0</v>
      </c>
      <c r="AF4" s="114"/>
      <c r="AG4" s="127"/>
      <c r="AH4" s="127"/>
      <c r="AI4" s="127"/>
      <c r="AJ4" s="127"/>
      <c r="AK4" s="127"/>
      <c r="AL4" s="127"/>
      <c r="AM4" s="128"/>
    </row>
    <row r="5" spans="1:39" s="98" customFormat="1" ht="51.75" thickBot="1" x14ac:dyDescent="0.3">
      <c r="A5" s="92">
        <v>3</v>
      </c>
      <c r="B5" s="93" t="s">
        <v>358</v>
      </c>
      <c r="C5" s="94" t="s">
        <v>359</v>
      </c>
      <c r="D5" s="97"/>
      <c r="E5" s="96"/>
      <c r="F5" s="97"/>
      <c r="G5"/>
      <c r="H5"/>
      <c r="I5"/>
      <c r="J5"/>
      <c r="K5"/>
      <c r="L5"/>
      <c r="M5"/>
      <c r="N5"/>
      <c r="O5"/>
      <c r="P5"/>
      <c r="Q5"/>
      <c r="R5"/>
      <c r="S5"/>
      <c r="T5"/>
      <c r="U5"/>
      <c r="V5"/>
      <c r="W5"/>
      <c r="X5"/>
      <c r="Y5"/>
      <c r="Z5"/>
      <c r="AA5"/>
      <c r="AC5" s="127"/>
      <c r="AD5" s="132" t="s">
        <v>345</v>
      </c>
      <c r="AE5" s="133" t="s">
        <v>346</v>
      </c>
      <c r="AF5" s="133" t="s">
        <v>347</v>
      </c>
      <c r="AG5" s="127"/>
      <c r="AH5" s="127"/>
      <c r="AI5" s="127"/>
      <c r="AJ5" s="127"/>
      <c r="AK5" s="127"/>
      <c r="AL5" s="127"/>
      <c r="AM5" s="128"/>
    </row>
    <row r="6" spans="1:39" s="98" customFormat="1" ht="90" thickBot="1" x14ac:dyDescent="0.3">
      <c r="A6" s="92">
        <v>4</v>
      </c>
      <c r="B6" s="93" t="s">
        <v>360</v>
      </c>
      <c r="C6" s="94" t="s">
        <v>361</v>
      </c>
      <c r="D6" s="97"/>
      <c r="E6" s="96"/>
      <c r="F6" s="100"/>
      <c r="G6"/>
      <c r="H6"/>
      <c r="I6"/>
      <c r="J6"/>
      <c r="K6"/>
      <c r="L6"/>
      <c r="M6"/>
      <c r="N6"/>
      <c r="O6"/>
      <c r="P6"/>
      <c r="Q6"/>
      <c r="R6"/>
      <c r="S6"/>
      <c r="T6"/>
      <c r="U6"/>
      <c r="V6"/>
      <c r="W6"/>
      <c r="X6"/>
      <c r="Y6"/>
      <c r="Z6"/>
      <c r="AA6"/>
      <c r="AC6" s="127"/>
      <c r="AD6" s="134">
        <f>COUNTIF($E$3:$E$11,"H")*1</f>
        <v>0</v>
      </c>
      <c r="AE6" s="135">
        <f>COUNTIF($E$3:$E$11,"M")*1</f>
        <v>0</v>
      </c>
      <c r="AF6" s="136">
        <f>COUNTIF($E$3:$E$11,"L")</f>
        <v>0</v>
      </c>
      <c r="AG6" s="127"/>
      <c r="AH6" s="127"/>
      <c r="AI6" s="127"/>
      <c r="AJ6" s="127"/>
      <c r="AK6" s="127"/>
      <c r="AL6" s="127"/>
      <c r="AM6" s="128"/>
    </row>
    <row r="7" spans="1:39" s="98" customFormat="1" ht="63.75" x14ac:dyDescent="0.25">
      <c r="A7" s="92">
        <v>5</v>
      </c>
      <c r="B7" s="93" t="s">
        <v>362</v>
      </c>
      <c r="C7" s="94" t="s">
        <v>363</v>
      </c>
      <c r="D7" s="97"/>
      <c r="E7" s="96"/>
      <c r="F7" s="97"/>
      <c r="G7"/>
      <c r="H7"/>
      <c r="I7"/>
      <c r="J7"/>
      <c r="K7"/>
      <c r="L7"/>
      <c r="M7"/>
      <c r="N7"/>
      <c r="O7"/>
      <c r="P7"/>
      <c r="Q7"/>
      <c r="R7"/>
      <c r="S7"/>
      <c r="T7"/>
      <c r="U7"/>
      <c r="V7"/>
      <c r="W7"/>
      <c r="X7"/>
      <c r="Y7"/>
      <c r="Z7"/>
      <c r="AA7"/>
      <c r="AC7" s="137" t="s">
        <v>86</v>
      </c>
      <c r="AD7" s="138" t="s">
        <v>353</v>
      </c>
      <c r="AE7" s="138" t="s">
        <v>355</v>
      </c>
      <c r="AF7" s="138" t="s">
        <v>358</v>
      </c>
      <c r="AG7" s="139" t="s">
        <v>360</v>
      </c>
      <c r="AH7" s="139" t="s">
        <v>362</v>
      </c>
      <c r="AI7" s="139" t="s">
        <v>364</v>
      </c>
      <c r="AJ7" s="139" t="s">
        <v>365</v>
      </c>
      <c r="AK7" s="139" t="s">
        <v>366</v>
      </c>
      <c r="AL7" s="140" t="s">
        <v>367</v>
      </c>
      <c r="AM7" s="141"/>
    </row>
    <row r="8" spans="1:39" s="98" customFormat="1" ht="90" thickBot="1" x14ac:dyDescent="0.3">
      <c r="A8" s="92">
        <v>6</v>
      </c>
      <c r="B8" s="93" t="s">
        <v>364</v>
      </c>
      <c r="C8" s="94" t="s">
        <v>368</v>
      </c>
      <c r="D8" s="97"/>
      <c r="E8" s="96"/>
      <c r="F8" s="97"/>
      <c r="G8"/>
      <c r="H8"/>
      <c r="I8"/>
      <c r="J8"/>
      <c r="K8"/>
      <c r="L8"/>
      <c r="M8"/>
      <c r="N8"/>
      <c r="O8"/>
      <c r="P8"/>
      <c r="Q8"/>
      <c r="R8"/>
      <c r="S8"/>
      <c r="T8"/>
      <c r="U8"/>
      <c r="V8"/>
      <c r="W8"/>
      <c r="X8"/>
      <c r="Y8"/>
      <c r="Z8"/>
      <c r="AA8"/>
      <c r="AC8" s="142">
        <f>AC3</f>
        <v>0</v>
      </c>
      <c r="AD8" s="143" t="b">
        <f>IF($AD$9="L","3",IF($AD$9="M","2",IF($AD$9="H","1")))</f>
        <v>0</v>
      </c>
      <c r="AE8" s="143" t="b">
        <f>IF($AE$9="L","3",IF($AE$9="M","2",IF($AE$9="H","1")))</f>
        <v>0</v>
      </c>
      <c r="AF8" s="143" t="b">
        <f>IF($AF$9="L","3",IF($AF$9="M","2",IF($AF$9="H","1")))</f>
        <v>0</v>
      </c>
      <c r="AG8" s="143" t="b">
        <f>IF($AG$9="L","3",IF($AG$9="M","2",IF($AG$9="H","1")))</f>
        <v>0</v>
      </c>
      <c r="AH8" s="143" t="b">
        <f>IF($AH$9="L","3",IF($AH$9="M","2",IF($AH$9="H","1")))</f>
        <v>0</v>
      </c>
      <c r="AI8" s="143" t="b">
        <f>IF($AI$9="L","3",IF($AI$9="M","2",IF($AI$9="H","1")))</f>
        <v>0</v>
      </c>
      <c r="AJ8" s="143" t="b">
        <f>IF($AJ$9="L","3",IF($AJ$9="M","2",IF($AJ$9="H","1")))</f>
        <v>0</v>
      </c>
      <c r="AK8" s="143" t="b">
        <f>IF($AK$9="L","3",IF($AK$9="M","2",IF($AK$9="H","1")))</f>
        <v>0</v>
      </c>
      <c r="AL8" s="144" t="b">
        <f>IF($AL$9="L","3",IF($AL$9="M","2",IF($AL$9="H","1")))</f>
        <v>0</v>
      </c>
      <c r="AM8" s="128"/>
    </row>
    <row r="9" spans="1:39" s="98" customFormat="1" ht="51.75" thickBot="1" x14ac:dyDescent="0.3">
      <c r="A9" s="92">
        <v>7</v>
      </c>
      <c r="B9" s="93" t="s">
        <v>365</v>
      </c>
      <c r="C9" s="94" t="s">
        <v>369</v>
      </c>
      <c r="D9" s="97"/>
      <c r="E9" s="96"/>
      <c r="F9" s="97"/>
      <c r="G9"/>
      <c r="H9"/>
      <c r="I9"/>
      <c r="J9"/>
      <c r="K9"/>
      <c r="L9"/>
      <c r="M9"/>
      <c r="N9"/>
      <c r="O9"/>
      <c r="P9"/>
      <c r="Q9"/>
      <c r="R9"/>
      <c r="S9"/>
      <c r="T9"/>
      <c r="U9"/>
      <c r="V9"/>
      <c r="W9"/>
      <c r="X9"/>
      <c r="Y9"/>
      <c r="Z9"/>
      <c r="AA9"/>
      <c r="AC9" s="145">
        <f>SUM(AD8*0.1111111111)+(AE8*0.1111111111)+(AF8*0.1111111111)+(AG8*0.1111111111)+(AH8*0.1111111111)+(AI8*0.1111111111)+(AJ8*0.1111111111)+(AK8*0.1111111111)+(AL8*0.1111111111)</f>
        <v>0</v>
      </c>
      <c r="AD9" s="146">
        <f>E3</f>
        <v>0</v>
      </c>
      <c r="AE9" s="147">
        <f>E4</f>
        <v>0</v>
      </c>
      <c r="AF9" s="147">
        <f>E5</f>
        <v>0</v>
      </c>
      <c r="AG9" s="147">
        <f>E6</f>
        <v>0</v>
      </c>
      <c r="AH9" s="147">
        <f>E7</f>
        <v>0</v>
      </c>
      <c r="AI9" s="147">
        <f>E8</f>
        <v>0</v>
      </c>
      <c r="AJ9" s="147">
        <f>E9</f>
        <v>0</v>
      </c>
      <c r="AK9" s="147">
        <f>E10</f>
        <v>0</v>
      </c>
      <c r="AL9" s="148">
        <f>E11</f>
        <v>0</v>
      </c>
      <c r="AM9" s="128"/>
    </row>
    <row r="10" spans="1:39" s="98" customFormat="1" ht="38.25" x14ac:dyDescent="0.25">
      <c r="A10" s="92">
        <v>8</v>
      </c>
      <c r="B10" s="93" t="s">
        <v>366</v>
      </c>
      <c r="C10" s="94" t="s">
        <v>370</v>
      </c>
      <c r="D10" s="97"/>
      <c r="E10" s="96"/>
      <c r="F10" s="97"/>
      <c r="G10"/>
      <c r="H10"/>
      <c r="I10"/>
      <c r="J10"/>
      <c r="K10"/>
      <c r="L10"/>
      <c r="M10"/>
      <c r="N10"/>
      <c r="O10"/>
      <c r="P10"/>
      <c r="Q10"/>
      <c r="R10"/>
      <c r="S10"/>
      <c r="T10"/>
      <c r="U10"/>
      <c r="V10"/>
      <c r="W10"/>
      <c r="X10"/>
      <c r="Y10"/>
      <c r="Z10"/>
      <c r="AA10"/>
      <c r="AC10" s="151"/>
      <c r="AD10" s="152">
        <f>'Cover Sheet'!F2</f>
        <v>0</v>
      </c>
      <c r="AE10" s="151"/>
      <c r="AF10" s="151"/>
      <c r="AG10" s="151"/>
      <c r="AH10" s="151"/>
      <c r="AI10" s="151"/>
      <c r="AJ10" s="151"/>
      <c r="AK10" s="151"/>
      <c r="AL10" s="151"/>
      <c r="AM10" s="128"/>
    </row>
    <row r="11" spans="1:39" s="98" customFormat="1" ht="38.25" x14ac:dyDescent="0.25">
      <c r="A11" s="92">
        <v>9</v>
      </c>
      <c r="B11" s="93" t="s">
        <v>367</v>
      </c>
      <c r="C11" s="94" t="s">
        <v>371</v>
      </c>
      <c r="D11" s="97"/>
      <c r="E11" s="96"/>
      <c r="F11" s="97"/>
      <c r="G11"/>
      <c r="H11"/>
      <c r="I11"/>
      <c r="J11"/>
      <c r="K11"/>
      <c r="L11"/>
      <c r="M11"/>
      <c r="N11"/>
      <c r="O11"/>
      <c r="P11"/>
      <c r="Q11"/>
      <c r="R11"/>
      <c r="S11"/>
      <c r="T11"/>
      <c r="U11"/>
      <c r="V11"/>
      <c r="W11"/>
      <c r="X11"/>
      <c r="Y11"/>
      <c r="Z11"/>
      <c r="AA11"/>
      <c r="AC11" s="153"/>
      <c r="AD11" s="153"/>
      <c r="AE11" s="153"/>
      <c r="AF11" s="153"/>
      <c r="AG11" s="153"/>
      <c r="AH11" s="153"/>
      <c r="AI11" s="153"/>
      <c r="AJ11" s="153"/>
      <c r="AK11" s="153"/>
      <c r="AL11" s="153"/>
      <c r="AM11" s="128"/>
    </row>
    <row r="12" spans="1:39" s="98" customFormat="1" ht="16.5" thickBot="1" x14ac:dyDescent="0.3">
      <c r="A12" s="439"/>
      <c r="B12" s="440"/>
      <c r="C12" s="440"/>
      <c r="D12" s="440"/>
      <c r="E12" s="440"/>
      <c r="F12" s="441"/>
      <c r="G12"/>
      <c r="H12"/>
      <c r="I12"/>
      <c r="J12"/>
      <c r="K12"/>
      <c r="L12"/>
      <c r="M12"/>
      <c r="N12"/>
      <c r="O12"/>
      <c r="P12"/>
      <c r="Q12"/>
      <c r="R12"/>
      <c r="S12"/>
      <c r="T12"/>
      <c r="U12"/>
      <c r="V12"/>
      <c r="W12"/>
      <c r="X12"/>
      <c r="Y12"/>
      <c r="Z12"/>
      <c r="AA12"/>
      <c r="AC12" s="128"/>
      <c r="AD12" s="128"/>
      <c r="AE12" s="128"/>
      <c r="AF12" s="128"/>
      <c r="AG12" s="128"/>
      <c r="AH12" s="128"/>
      <c r="AI12" s="128"/>
      <c r="AJ12" s="128"/>
      <c r="AK12" s="128"/>
      <c r="AL12" s="128"/>
      <c r="AM12" s="128"/>
    </row>
  </sheetData>
  <mergeCells count="6">
    <mergeCell ref="AF1:AF2"/>
    <mergeCell ref="A12:F12"/>
    <mergeCell ref="C1:D1"/>
    <mergeCell ref="AC1:AC2"/>
    <mergeCell ref="AD1:AD2"/>
    <mergeCell ref="AE1:AE2"/>
  </mergeCells>
  <conditionalFormatting sqref="E3:E11">
    <cfRule type="containsText" dxfId="2" priority="1" operator="containsText" text="L">
      <formula>NOT(ISERROR(SEARCH("L",E3)))</formula>
    </cfRule>
    <cfRule type="containsText" dxfId="1" priority="2" operator="containsText" text="M">
      <formula>NOT(ISERROR(SEARCH("M",E3)))</formula>
    </cfRule>
    <cfRule type="containsText" dxfId="0" priority="3" operator="containsText" text="H">
      <formula>NOT(ISERROR(SEARCH("H",E3)))</formula>
    </cfRule>
  </conditionalFormatting>
  <pageMargins left="0.7" right="0.7" top="0.75" bottom="0.75" header="0.3" footer="0.3"/>
  <pageSetup orientation="portrait"/>
  <headerFooter>
    <oddFooter>&amp;L&amp;8 FM-PUR-009-Supplier Risk Assessment - For Record Use Only
Page &amp;P of &amp;N&amp;R&amp;8 Rev #: A
Rev. Date: 1/4/2018</oddFooter>
  </headerFooter>
  <drawing r:id="rId1"/>
  <legacyDrawingHF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 Sheet</vt:lpstr>
      <vt:lpstr>Detailed Assessment</vt:lpstr>
      <vt:lpstr>Quick Assessment</vt:lpstr>
      <vt:lpstr>'Detailed Assessment'!Print_Area</vt:lpstr>
      <vt:lpstr>'Detailed Assessment'!Print_Titles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Farris</dc:creator>
  <cp:keywords/>
  <dc:description/>
  <cp:lastModifiedBy>Rick Centers</cp:lastModifiedBy>
  <cp:lastPrinted>2025-12-15T16:53:09Z</cp:lastPrinted>
  <dcterms:created xsi:type="dcterms:W3CDTF">2018-01-03T17:04:14Z</dcterms:created>
  <dcterms:modified xsi:type="dcterms:W3CDTF">2025-12-15T18:19:53Z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ystem Number">
    <vt:lpwstr>9757</vt:lpwstr>
  </property>
  <property fmtid="{D5CDD505-2E9C-101B-9397-08002B2CF9AE}" pid="3" name="Document Number">
    <vt:lpwstr>FM-PUR-009</vt:lpwstr>
  </property>
  <property fmtid="{D5CDD505-2E9C-101B-9397-08002B2CF9AE}" pid="4" name="Document Title">
    <vt:lpwstr>Supplier Risk Assessment</vt:lpwstr>
  </property>
  <property fmtid="{D5CDD505-2E9C-101B-9397-08002B2CF9AE}" pid="5" name="Document Title1">
    <vt:lpwstr> </vt:lpwstr>
  </property>
  <property fmtid="{D5CDD505-2E9C-101B-9397-08002B2CF9AE}" pid="6" name="Number and Title">
    <vt:lpwstr>FM-PUR-009 - Supplier Risk Assessment</vt:lpwstr>
  </property>
  <property fmtid="{D5CDD505-2E9C-101B-9397-08002B2CF9AE}" pid="7" name="Number and Title1">
    <vt:lpwstr> </vt:lpwstr>
  </property>
  <property fmtid="{D5CDD505-2E9C-101B-9397-08002B2CF9AE}" pid="8" name="Number and Title2">
    <vt:lpwstr> </vt:lpwstr>
  </property>
  <property fmtid="{D5CDD505-2E9C-101B-9397-08002B2CF9AE}" pid="9" name="Document Type">
    <vt:lpwstr>FM PUR</vt:lpwstr>
  </property>
  <property fmtid="{D5CDD505-2E9C-101B-9397-08002B2CF9AE}" pid="10" name="Document Type Desc">
    <vt:lpwstr>Forms, Purchasing</vt:lpwstr>
  </property>
  <property fmtid="{D5CDD505-2E9C-101B-9397-08002B2CF9AE}" pid="11" name="Revision Level">
    <vt:lpwstr>A</vt:lpwstr>
  </property>
  <property fmtid="{D5CDD505-2E9C-101B-9397-08002B2CF9AE}" pid="12" name="Revision Date">
    <vt:lpwstr>1/4/2018</vt:lpwstr>
  </property>
  <property fmtid="{D5CDD505-2E9C-101B-9397-08002B2CF9AE}" pid="13" name="Activation Date">
    <vt:lpwstr>01/05/2018</vt:lpwstr>
  </property>
  <property fmtid="{D5CDD505-2E9C-101B-9397-08002B2CF9AE}" pid="14" name="Effective Date">
    <vt:lpwstr> </vt:lpwstr>
  </property>
  <property fmtid="{D5CDD505-2E9C-101B-9397-08002B2CF9AE}" pid="15" name="Control Status">
    <vt:lpwstr>For Record Use Only</vt:lpwstr>
  </property>
  <property fmtid="{D5CDD505-2E9C-101B-9397-08002B2CF9AE}" pid="16" name="Document Status">
    <vt:lpwstr>Active</vt:lpwstr>
  </property>
  <property fmtid="{D5CDD505-2E9C-101B-9397-08002B2CF9AE}" pid="17" name="Coordinator Name">
    <vt:lpwstr>Michelle Hamm</vt:lpwstr>
  </property>
  <property fmtid="{D5CDD505-2E9C-101B-9397-08002B2CF9AE}" pid="18" name="Approver List">
    <vt:lpwstr>Marc Carmichael; Michelle Hamm; Rick Centers</vt:lpwstr>
  </property>
  <property fmtid="{D5CDD505-2E9C-101B-9397-08002B2CF9AE}" pid="19" name="Approver List1">
    <vt:lpwstr> </vt:lpwstr>
  </property>
  <property fmtid="{D5CDD505-2E9C-101B-9397-08002B2CF9AE}" pid="20" name="Approver List2">
    <vt:lpwstr> </vt:lpwstr>
  </property>
  <property fmtid="{D5CDD505-2E9C-101B-9397-08002B2CF9AE}" pid="21" name="Approver List3">
    <vt:lpwstr> </vt:lpwstr>
  </property>
  <property fmtid="{D5CDD505-2E9C-101B-9397-08002B2CF9AE}" pid="22" name="Approver List4">
    <vt:lpwstr> </vt:lpwstr>
  </property>
  <property fmtid="{D5CDD505-2E9C-101B-9397-08002B2CF9AE}" pid="23" name="Approver List With Positions">
    <vt:lpwstr>Marc Carmichael System Adminstrator; Michelle Hamm Quality Manager; Rick Centers Manufacturing Manager</vt:lpwstr>
  </property>
  <property fmtid="{D5CDD505-2E9C-101B-9397-08002B2CF9AE}" pid="24" name="Approver List With Positions1">
    <vt:lpwstr> </vt:lpwstr>
  </property>
  <property fmtid="{D5CDD505-2E9C-101B-9397-08002B2CF9AE}" pid="25" name="Approver List With Positions2">
    <vt:lpwstr> </vt:lpwstr>
  </property>
  <property fmtid="{D5CDD505-2E9C-101B-9397-08002B2CF9AE}" pid="26" name="Approver List With Positions3">
    <vt:lpwstr> </vt:lpwstr>
  </property>
  <property fmtid="{D5CDD505-2E9C-101B-9397-08002B2CF9AE}" pid="27" name="Approver List With Positions4">
    <vt:lpwstr> </vt:lpwstr>
  </property>
  <property fmtid="{D5CDD505-2E9C-101B-9397-08002B2CF9AE}" pid="28" name="Company Acronym">
    <vt:lpwstr>FGL</vt:lpwstr>
  </property>
  <property fmtid="{D5CDD505-2E9C-101B-9397-08002B2CF9AE}" pid="29" name="Company Name">
    <vt:lpwstr>Highland Diversified Services</vt:lpwstr>
  </property>
  <property fmtid="{D5CDD505-2E9C-101B-9397-08002B2CF9AE}" pid="30" name="File Path">
    <vt:lpwstr>\\filestore\MQ1\700\Officialdocs\Purchasing\Purch Forms</vt:lpwstr>
  </property>
  <property fmtid="{D5CDD505-2E9C-101B-9397-08002B2CF9AE}" pid="31" name="File Name">
    <vt:lpwstr>Supplier Risk Assessment.xlsx</vt:lpwstr>
  </property>
</Properties>
</file>